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MMR-310145_Pratummanee_26-08-2024-F6-T2/Supplementary/"/>
    </mc:Choice>
  </mc:AlternateContent>
  <xr:revisionPtr revIDLastSave="0" documentId="13_ncr:1_{6D870D32-3E5C-6B48-B22F-75CE1558776C}" xr6:coauthVersionLast="36" xr6:coauthVersionMax="36" xr10:uidLastSave="{00000000-0000-0000-0000-000000000000}"/>
  <bookViews>
    <workbookView xWindow="0" yWindow="460" windowWidth="31220" windowHeight="14900" xr2:uid="{00000000-000D-0000-FFFF-FFFF00000000}"/>
  </bookViews>
  <sheets>
    <sheet name="Fig1" sheetId="11" r:id="rId1"/>
    <sheet name="ANOVA-post hoc-Fig1D" sheetId="12" r:id="rId2"/>
    <sheet name="ANOVA-post hoc-Fig1E" sheetId="13" r:id="rId3"/>
    <sheet name="ANOVA-post hoc-Fig1F" sheetId="14" r:id="rId4"/>
    <sheet name="ANOVA-post hoc-Fig1G" sheetId="1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2" l="1"/>
  <c r="I8" i="12"/>
  <c r="H8" i="12"/>
  <c r="K8" i="12" s="1"/>
  <c r="G8" i="12"/>
  <c r="J8" i="12" s="1"/>
  <c r="I7" i="12"/>
  <c r="L7" i="12" s="1"/>
  <c r="H7" i="12"/>
  <c r="K7" i="12" s="1"/>
  <c r="G7" i="12"/>
  <c r="J7" i="12" s="1"/>
  <c r="I6" i="12"/>
  <c r="L6" i="12" s="1"/>
  <c r="H6" i="12"/>
  <c r="K6" i="12" s="1"/>
  <c r="G6" i="12"/>
  <c r="J6" i="12" s="1"/>
  <c r="H9" i="15"/>
  <c r="K9" i="15" s="1"/>
  <c r="G9" i="15"/>
  <c r="J9" i="15" s="1"/>
  <c r="F9" i="15"/>
  <c r="I9" i="15" s="1"/>
  <c r="H8" i="15"/>
  <c r="K8" i="15" s="1"/>
  <c r="G8" i="15"/>
  <c r="J8" i="15" s="1"/>
  <c r="F8" i="15"/>
  <c r="I8" i="15" s="1"/>
  <c r="H7" i="15"/>
  <c r="K7" i="15" s="1"/>
  <c r="G7" i="15"/>
  <c r="J7" i="15" s="1"/>
  <c r="F7" i="15"/>
  <c r="I7" i="15" s="1"/>
  <c r="H6" i="15"/>
  <c r="K6" i="15" s="1"/>
  <c r="G6" i="15"/>
  <c r="J6" i="15" s="1"/>
  <c r="F6" i="15"/>
  <c r="I6" i="15" s="1"/>
  <c r="H5" i="15"/>
  <c r="K5" i="15" s="1"/>
  <c r="G5" i="15"/>
  <c r="J5" i="15" s="1"/>
  <c r="F5" i="15"/>
  <c r="I5" i="15" s="1"/>
  <c r="H4" i="15"/>
  <c r="K4" i="15" s="1"/>
  <c r="G4" i="15"/>
  <c r="J4" i="15" s="1"/>
  <c r="F4" i="15"/>
  <c r="I4" i="15" s="1"/>
  <c r="J14" i="14"/>
  <c r="I14" i="14"/>
  <c r="L14" i="14" s="1"/>
  <c r="H14" i="14"/>
  <c r="K14" i="14" s="1"/>
  <c r="G14" i="14"/>
  <c r="J13" i="14"/>
  <c r="I13" i="14"/>
  <c r="L13" i="14" s="1"/>
  <c r="H13" i="14"/>
  <c r="K13" i="14" s="1"/>
  <c r="G13" i="14"/>
  <c r="K12" i="14"/>
  <c r="I12" i="14"/>
  <c r="L12" i="14" s="1"/>
  <c r="H12" i="14"/>
  <c r="G12" i="14"/>
  <c r="J12" i="14" s="1"/>
  <c r="K8" i="14"/>
  <c r="I8" i="14"/>
  <c r="L8" i="14" s="1"/>
  <c r="H8" i="14"/>
  <c r="G8" i="14"/>
  <c r="J8" i="14" s="1"/>
  <c r="K7" i="14"/>
  <c r="I7" i="14"/>
  <c r="L7" i="14" s="1"/>
  <c r="H7" i="14"/>
  <c r="G7" i="14"/>
  <c r="J7" i="14" s="1"/>
  <c r="L6" i="14"/>
  <c r="I6" i="14"/>
  <c r="H6" i="14"/>
  <c r="K6" i="14" s="1"/>
  <c r="G6" i="14"/>
  <c r="J6" i="14" s="1"/>
  <c r="G6" i="13"/>
  <c r="J6" i="13" s="1"/>
  <c r="F6" i="13"/>
  <c r="I6" i="13" s="1"/>
  <c r="E6" i="13"/>
  <c r="H6" i="13" s="1"/>
  <c r="H5" i="13"/>
  <c r="G5" i="13"/>
  <c r="J5" i="13" s="1"/>
  <c r="F5" i="13"/>
  <c r="I5" i="13" s="1"/>
  <c r="E5" i="13"/>
  <c r="I4" i="13"/>
  <c r="H4" i="13"/>
  <c r="L4" i="13" s="1"/>
  <c r="G4" i="13"/>
  <c r="J4" i="13" s="1"/>
  <c r="K4" i="13" s="1"/>
  <c r="F4" i="13"/>
  <c r="E4" i="13"/>
  <c r="M13" i="14" l="1"/>
  <c r="K5" i="13"/>
  <c r="N8" i="12"/>
  <c r="M8" i="12"/>
  <c r="P7" i="12"/>
  <c r="M7" i="12"/>
  <c r="M6" i="12"/>
  <c r="P8" i="12" s="1"/>
  <c r="O7" i="12"/>
  <c r="Q8" i="12"/>
  <c r="O6" i="12"/>
  <c r="N7" i="12"/>
  <c r="N6" i="12"/>
  <c r="M4" i="15"/>
  <c r="L4" i="15"/>
  <c r="M5" i="15"/>
  <c r="L5" i="15"/>
  <c r="M6" i="15"/>
  <c r="L6" i="15"/>
  <c r="M7" i="15"/>
  <c r="L7" i="15"/>
  <c r="M8" i="15"/>
  <c r="L8" i="15"/>
  <c r="M9" i="15"/>
  <c r="L9" i="15"/>
  <c r="Q8" i="14"/>
  <c r="N7" i="14"/>
  <c r="M7" i="14"/>
  <c r="O8" i="14"/>
  <c r="N8" i="14"/>
  <c r="M8" i="14"/>
  <c r="N12" i="14"/>
  <c r="M12" i="14"/>
  <c r="Q13" i="14" s="1"/>
  <c r="O12" i="14"/>
  <c r="M14" i="14"/>
  <c r="Q6" i="14"/>
  <c r="P6" i="14"/>
  <c r="P13" i="14"/>
  <c r="Q14" i="14"/>
  <c r="M6" i="14"/>
  <c r="Q7" i="14" s="1"/>
  <c r="N14" i="14"/>
  <c r="N13" i="14"/>
  <c r="N6" i="14"/>
  <c r="K6" i="13"/>
  <c r="L5" i="13"/>
  <c r="L6" i="13"/>
  <c r="F16" i="11"/>
  <c r="E16" i="11"/>
  <c r="F15" i="11"/>
  <c r="E15" i="11"/>
  <c r="F14" i="11"/>
  <c r="E14" i="11"/>
  <c r="F13" i="11"/>
  <c r="E13" i="11"/>
  <c r="F12" i="11"/>
  <c r="E12" i="11"/>
  <c r="I14" i="11" s="1"/>
  <c r="F9" i="11"/>
  <c r="E9" i="11"/>
  <c r="F8" i="11"/>
  <c r="E8" i="11"/>
  <c r="F7" i="11"/>
  <c r="E7" i="11"/>
  <c r="F6" i="11"/>
  <c r="E6" i="11"/>
  <c r="F5" i="11"/>
  <c r="E5" i="11"/>
  <c r="I9" i="11" s="1"/>
  <c r="P7" i="14" l="1"/>
  <c r="O6" i="14"/>
  <c r="S6" i="14" s="1"/>
  <c r="Q12" i="14"/>
  <c r="P6" i="12"/>
  <c r="S6" i="12" s="1"/>
  <c r="Q7" i="12"/>
  <c r="O8" i="12"/>
  <c r="S7" i="12"/>
  <c r="R7" i="12"/>
  <c r="Q6" i="12"/>
  <c r="R6" i="14"/>
  <c r="S12" i="14"/>
  <c r="O13" i="14"/>
  <c r="P14" i="14"/>
  <c r="O14" i="14"/>
  <c r="O7" i="14"/>
  <c r="T7" i="14" s="1"/>
  <c r="P12" i="14"/>
  <c r="T13" i="14" s="1"/>
  <c r="P8" i="14"/>
  <c r="T8" i="14" s="1"/>
  <c r="H13" i="11"/>
  <c r="G7" i="11"/>
  <c r="G12" i="11"/>
  <c r="H6" i="11"/>
  <c r="I7" i="11"/>
  <c r="H5" i="11"/>
  <c r="G16" i="11"/>
  <c r="H12" i="11"/>
  <c r="I13" i="11"/>
  <c r="G15" i="11"/>
  <c r="H16" i="11"/>
  <c r="I12" i="11"/>
  <c r="J12" i="11" s="1"/>
  <c r="G14" i="11"/>
  <c r="H15" i="11"/>
  <c r="I16" i="11"/>
  <c r="K12" i="11"/>
  <c r="G13" i="11"/>
  <c r="H14" i="11"/>
  <c r="I15" i="11"/>
  <c r="I6" i="11"/>
  <c r="J6" i="11" s="1"/>
  <c r="H7" i="11"/>
  <c r="G8" i="11"/>
  <c r="H8" i="11"/>
  <c r="H9" i="11"/>
  <c r="G5" i="11"/>
  <c r="G6" i="11"/>
  <c r="I8" i="11"/>
  <c r="I5" i="11"/>
  <c r="G9" i="11"/>
  <c r="H58" i="11"/>
  <c r="K58" i="11" s="1"/>
  <c r="G58" i="11"/>
  <c r="J58" i="11" s="1"/>
  <c r="F58" i="11"/>
  <c r="I58" i="11" s="1"/>
  <c r="H57" i="11"/>
  <c r="K57" i="11" s="1"/>
  <c r="G57" i="11"/>
  <c r="J57" i="11" s="1"/>
  <c r="F57" i="11"/>
  <c r="I57" i="11" s="1"/>
  <c r="H56" i="11"/>
  <c r="K56" i="11" s="1"/>
  <c r="G56" i="11"/>
  <c r="J56" i="11" s="1"/>
  <c r="F56" i="11"/>
  <c r="I56" i="11" s="1"/>
  <c r="H55" i="11"/>
  <c r="K55" i="11" s="1"/>
  <c r="G55" i="11"/>
  <c r="J55" i="11" s="1"/>
  <c r="F55" i="11"/>
  <c r="I55" i="11" s="1"/>
  <c r="H54" i="11"/>
  <c r="K54" i="11" s="1"/>
  <c r="G54" i="11"/>
  <c r="J54" i="11" s="1"/>
  <c r="F54" i="11"/>
  <c r="I54" i="11" s="1"/>
  <c r="H53" i="11"/>
  <c r="K53" i="11" s="1"/>
  <c r="G53" i="11"/>
  <c r="J53" i="11" s="1"/>
  <c r="F53" i="11"/>
  <c r="I53" i="11" s="1"/>
  <c r="H46" i="11"/>
  <c r="K46" i="11" s="1"/>
  <c r="I46" i="11"/>
  <c r="L46" i="11" s="1"/>
  <c r="H47" i="11"/>
  <c r="K47" i="11" s="1"/>
  <c r="I47" i="11"/>
  <c r="L47" i="11" s="1"/>
  <c r="H48" i="11"/>
  <c r="K48" i="11" s="1"/>
  <c r="I48" i="11"/>
  <c r="L48" i="11" s="1"/>
  <c r="G48" i="11"/>
  <c r="J48" i="11" s="1"/>
  <c r="G47" i="11"/>
  <c r="J47" i="11" s="1"/>
  <c r="G46" i="11"/>
  <c r="J46" i="11" s="1"/>
  <c r="H41" i="11"/>
  <c r="K41" i="11" s="1"/>
  <c r="I41" i="11"/>
  <c r="L41" i="11" s="1"/>
  <c r="H42" i="11"/>
  <c r="K42" i="11" s="1"/>
  <c r="I42" i="11"/>
  <c r="L42" i="11" s="1"/>
  <c r="G42" i="11"/>
  <c r="J42" i="11" s="1"/>
  <c r="G41" i="11"/>
  <c r="J41" i="11" s="1"/>
  <c r="H40" i="11"/>
  <c r="K40" i="11" s="1"/>
  <c r="I40" i="11"/>
  <c r="L40" i="11" s="1"/>
  <c r="G40" i="11"/>
  <c r="J40" i="11" s="1"/>
  <c r="R6" i="12" l="1"/>
  <c r="K7" i="11"/>
  <c r="S8" i="14"/>
  <c r="S8" i="12"/>
  <c r="R8" i="12"/>
  <c r="R12" i="14"/>
  <c r="R13" i="14"/>
  <c r="S13" i="14"/>
  <c r="T14" i="14"/>
  <c r="S14" i="14"/>
  <c r="R14" i="14"/>
  <c r="R7" i="14"/>
  <c r="S7" i="14"/>
  <c r="R8" i="14"/>
  <c r="J8" i="11"/>
  <c r="J5" i="11"/>
  <c r="K5" i="11"/>
  <c r="K14" i="11"/>
  <c r="J14" i="11"/>
  <c r="K13" i="11"/>
  <c r="J13" i="11"/>
  <c r="J16" i="11"/>
  <c r="K16" i="11"/>
  <c r="K15" i="11"/>
  <c r="J15" i="11"/>
  <c r="K6" i="11"/>
  <c r="K8" i="11"/>
  <c r="J7" i="11"/>
  <c r="K9" i="11"/>
  <c r="J9" i="11"/>
  <c r="M58" i="11"/>
  <c r="L58" i="11"/>
  <c r="L57" i="11"/>
  <c r="M57" i="11"/>
  <c r="L56" i="11"/>
  <c r="M56" i="11"/>
  <c r="M53" i="11"/>
  <c r="L53" i="11"/>
  <c r="M55" i="11"/>
  <c r="L55" i="11"/>
  <c r="M54" i="11"/>
  <c r="L54" i="11"/>
  <c r="N40" i="11"/>
  <c r="M46" i="11"/>
  <c r="P46" i="11" s="1"/>
  <c r="N46" i="11"/>
  <c r="M47" i="11"/>
  <c r="N47" i="11"/>
  <c r="M41" i="11"/>
  <c r="N41" i="11"/>
  <c r="M48" i="11"/>
  <c r="N48" i="11"/>
  <c r="M42" i="11"/>
  <c r="N42" i="11"/>
  <c r="M40" i="11"/>
  <c r="Q40" i="11" s="1"/>
  <c r="G33" i="11"/>
  <c r="J33" i="11" s="1"/>
  <c r="F33" i="11"/>
  <c r="I33" i="11" s="1"/>
  <c r="E33" i="11"/>
  <c r="H33" i="11" s="1"/>
  <c r="G32" i="11"/>
  <c r="J32" i="11" s="1"/>
  <c r="F32" i="11"/>
  <c r="I32" i="11" s="1"/>
  <c r="E32" i="11"/>
  <c r="H32" i="11" s="1"/>
  <c r="G31" i="11"/>
  <c r="J31" i="11" s="1"/>
  <c r="F31" i="11"/>
  <c r="I31" i="11" s="1"/>
  <c r="E31" i="11"/>
  <c r="H31" i="11" s="1"/>
  <c r="I24" i="11"/>
  <c r="L24" i="11" s="1"/>
  <c r="H24" i="11"/>
  <c r="H25" i="11"/>
  <c r="I25" i="11"/>
  <c r="H26" i="11"/>
  <c r="I26" i="11"/>
  <c r="G26" i="11"/>
  <c r="G25" i="11"/>
  <c r="G24" i="11"/>
  <c r="Q48" i="11" l="1"/>
  <c r="P47" i="11"/>
  <c r="O46" i="11"/>
  <c r="O40" i="11"/>
  <c r="O47" i="11"/>
  <c r="O41" i="11"/>
  <c r="P48" i="11"/>
  <c r="Q42" i="11"/>
  <c r="O48" i="11"/>
  <c r="Q47" i="11"/>
  <c r="Q46" i="11"/>
  <c r="R46" i="11" s="1"/>
  <c r="Q41" i="11"/>
  <c r="P42" i="11"/>
  <c r="P41" i="11"/>
  <c r="O42" i="11"/>
  <c r="P40" i="11"/>
  <c r="R40" i="11" s="1"/>
  <c r="L33" i="11"/>
  <c r="K33" i="11"/>
  <c r="L31" i="11"/>
  <c r="K31" i="11"/>
  <c r="K32" i="11"/>
  <c r="L32" i="11"/>
  <c r="R48" i="11" l="1"/>
  <c r="S47" i="11"/>
  <c r="S48" i="11"/>
  <c r="R47" i="11"/>
  <c r="R41" i="11"/>
  <c r="S46" i="11"/>
  <c r="S41" i="11"/>
  <c r="R42" i="11"/>
  <c r="S42" i="11"/>
  <c r="S40" i="11"/>
  <c r="L26" i="11" l="1"/>
  <c r="K26" i="11"/>
  <c r="J26" i="11"/>
  <c r="L25" i="11"/>
  <c r="K25" i="11"/>
  <c r="J25" i="11"/>
  <c r="K24" i="11"/>
  <c r="J24" i="11"/>
  <c r="N25" i="11" l="1"/>
  <c r="M25" i="11"/>
  <c r="M26" i="11"/>
  <c r="N26" i="11"/>
  <c r="M24" i="11"/>
  <c r="N24" i="11"/>
  <c r="P24" i="11" l="1"/>
  <c r="Q24" i="11"/>
  <c r="Q25" i="11"/>
  <c r="P25" i="11"/>
  <c r="O25" i="11"/>
  <c r="O24" i="11"/>
  <c r="P26" i="11"/>
  <c r="O26" i="11"/>
  <c r="Q26" i="11"/>
  <c r="S26" i="11" l="1"/>
  <c r="R26" i="11"/>
  <c r="S25" i="11"/>
  <c r="R25" i="11"/>
  <c r="S24" i="11"/>
  <c r="R24" i="11"/>
</calcChain>
</file>

<file path=xl/sharedStrings.xml><?xml version="1.0" encoding="utf-8"?>
<sst xmlns="http://schemas.openxmlformats.org/spreadsheetml/2006/main" count="705" uniqueCount="145">
  <si>
    <t>SD</t>
  </si>
  <si>
    <t>KKU-213A</t>
  </si>
  <si>
    <t>Average</t>
  </si>
  <si>
    <t>***</t>
  </si>
  <si>
    <t>CUL3</t>
  </si>
  <si>
    <t>Gene</t>
  </si>
  <si>
    <t>Sample</t>
  </si>
  <si>
    <t>Ct1</t>
  </si>
  <si>
    <t>Ct2</t>
  </si>
  <si>
    <t>Ct3</t>
  </si>
  <si>
    <t>∆Ct-1</t>
  </si>
  <si>
    <t>∆Ct-2</t>
  </si>
  <si>
    <t>∆Ct-3</t>
  </si>
  <si>
    <t>2^∆Ct-1</t>
  </si>
  <si>
    <t>2^∆Ct-2</t>
  </si>
  <si>
    <t>2^∆Ct-3</t>
  </si>
  <si>
    <t>AVG</t>
  </si>
  <si>
    <t>Fold-1</t>
  </si>
  <si>
    <t>Fold-2</t>
  </si>
  <si>
    <t>Fold-3</t>
  </si>
  <si>
    <t>ACTB</t>
  </si>
  <si>
    <t>KKU-213A-FR</t>
  </si>
  <si>
    <t>KRKU-213A-GR</t>
  </si>
  <si>
    <t>IntDen1</t>
  </si>
  <si>
    <t>IntDen2</t>
  </si>
  <si>
    <t>IntDen3</t>
  </si>
  <si>
    <t>Fold1</t>
  </si>
  <si>
    <t>Fold2</t>
  </si>
  <si>
    <t>Fold3</t>
  </si>
  <si>
    <t>blank substraction</t>
  </si>
  <si>
    <t>Intensity</t>
  </si>
  <si>
    <t>213A</t>
  </si>
  <si>
    <t>213A-FR</t>
  </si>
  <si>
    <t>213A-GR</t>
  </si>
  <si>
    <t>siNC</t>
  </si>
  <si>
    <t>siCul3#1</t>
  </si>
  <si>
    <t>siCul3#2</t>
  </si>
  <si>
    <t>KKU-213A-GR</t>
  </si>
  <si>
    <t>Cul 3 mRNA expression in drug-resistant CCA cells by RT-qPCR</t>
  </si>
  <si>
    <t>Cul 3 protein expression in drug-resistant CCA cells by Western blot</t>
  </si>
  <si>
    <t>Knockdwon Cul 3 (mRNA expression  by RT-qPCR)</t>
  </si>
  <si>
    <t>Knockdwon Cul 3 protein expression (by Western blot)</t>
  </si>
  <si>
    <t>5-FU (ug/mL)</t>
  </si>
  <si>
    <t>OD-1</t>
  </si>
  <si>
    <t>OD-2</t>
  </si>
  <si>
    <t>OD-3</t>
  </si>
  <si>
    <t>%1</t>
  </si>
  <si>
    <t>%2</t>
  </si>
  <si>
    <t>%3</t>
  </si>
  <si>
    <t>KKU-213A treated with 5-FU</t>
  </si>
  <si>
    <t>KKU-213A-FR treated with 5-FU</t>
  </si>
  <si>
    <t>Drug sensitivity assay comparing parental vs. drug-resistant cell lines</t>
  </si>
  <si>
    <t>KKU-213A treated with gemcitabine</t>
  </si>
  <si>
    <t>KKU-213A-GR treated with gemcitabine</t>
  </si>
  <si>
    <t>Gemcitabine (ug/mL)</t>
  </si>
  <si>
    <t>Statistic analysis</t>
  </si>
  <si>
    <t>Descriptives (Fold)</t>
  </si>
  <si>
    <t/>
  </si>
  <si>
    <t>N</t>
  </si>
  <si>
    <t>Mean</t>
  </si>
  <si>
    <t>Std. Deviation</t>
  </si>
  <si>
    <t>Std. Error</t>
  </si>
  <si>
    <t>95% Confidence Interval for Mean</t>
  </si>
  <si>
    <t>Minimum</t>
  </si>
  <si>
    <t>Maximum</t>
  </si>
  <si>
    <t>Lower Bound</t>
  </si>
  <si>
    <t>Upper Bound</t>
  </si>
  <si>
    <t>Total</t>
  </si>
  <si>
    <t>Tests of Homogeneity of Variances</t>
  </si>
  <si>
    <t>Levene Statistic</t>
  </si>
  <si>
    <t>df1</t>
  </si>
  <si>
    <t>df2</t>
  </si>
  <si>
    <t>Sig.</t>
  </si>
  <si>
    <t>Fold</t>
  </si>
  <si>
    <t>Based on Mean</t>
  </si>
  <si>
    <t>Based on Median</t>
  </si>
  <si>
    <t>Based on Median and with adjusted df</t>
  </si>
  <si>
    <t>Based on trimmed mean</t>
  </si>
  <si>
    <t>ANOVA (Fold)</t>
  </si>
  <si>
    <t>Sum of Squares</t>
  </si>
  <si>
    <t>df</t>
  </si>
  <si>
    <t>Mean Square</t>
  </si>
  <si>
    <t>F</t>
  </si>
  <si>
    <t>Between Groups</t>
  </si>
  <si>
    <t>Within Groups</t>
  </si>
  <si>
    <t>Post Hoc Tests</t>
  </si>
  <si>
    <t>Multiple Comparisons</t>
  </si>
  <si>
    <t>Dependent Variable: Fold</t>
  </si>
  <si>
    <t>Scheffe</t>
  </si>
  <si>
    <t>(I) Cul3</t>
  </si>
  <si>
    <t>(J) Cul3</t>
  </si>
  <si>
    <t>Mean Difference (I-J)</t>
  </si>
  <si>
    <t>95% Confidence Interval</t>
  </si>
  <si>
    <t>KKU213AFR</t>
  </si>
  <si>
    <t>KKU213AGR</t>
  </si>
  <si>
    <t>KKU213A</t>
  </si>
  <si>
    <t>*. The mean difference is significant at the 0.05 level.</t>
  </si>
  <si>
    <t>Homogeneous Subsets</t>
  </si>
  <si>
    <t>Cul3</t>
  </si>
  <si>
    <t>Subset for alpha = 0.05</t>
  </si>
  <si>
    <t>Means for groups in homogeneous subsets are displayed.</t>
  </si>
  <si>
    <t xml:space="preserve">ANOVA </t>
  </si>
  <si>
    <t>p value</t>
  </si>
  <si>
    <t>Statistic analysis from fold</t>
  </si>
  <si>
    <t>Dependent Variable</t>
  </si>
  <si>
    <t>(I) Knockdown</t>
  </si>
  <si>
    <t>(J) Knockdown</t>
  </si>
  <si>
    <t>Knockdown</t>
  </si>
  <si>
    <t>1 (a)</t>
  </si>
  <si>
    <t>2 (b)</t>
  </si>
  <si>
    <t>Statistic analysis KKU-213-FR</t>
  </si>
  <si>
    <t>Statistic analysis KKU-213A-GR</t>
  </si>
  <si>
    <t>**</t>
  </si>
  <si>
    <t>(I) KKU-213A-FR</t>
  </si>
  <si>
    <t>(J) KKU-213A-FR</t>
  </si>
  <si>
    <t>(I) KKU-213A-GR</t>
  </si>
  <si>
    <t>(J)KKU-213A-GR</t>
  </si>
  <si>
    <t>.4993089*</t>
  </si>
  <si>
    <t>*</t>
  </si>
  <si>
    <t>.6511038*</t>
  </si>
  <si>
    <t>-.4993089*</t>
  </si>
  <si>
    <t>-.6511038*</t>
  </si>
  <si>
    <r>
      <t>T-test (</t>
    </r>
    <r>
      <rPr>
        <i/>
        <sz val="11"/>
        <color rgb="FFFF0000"/>
        <rFont val="Times New Roman"/>
        <family val="1"/>
      </rPr>
      <t>p</t>
    </r>
    <r>
      <rPr>
        <sz val="11"/>
        <color rgb="FFFF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</si>
  <si>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-1.641000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</si>
  <si>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-1.538333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</si>
  <si>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1.641000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</si>
  <si>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1.538333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</si>
  <si>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10205"/>
        <rFont val="Times New Roman"/>
        <family val="1"/>
      </rPr>
      <t>Scheffe</t>
    </r>
    <r>
      <rPr>
        <vertAlign val="subscript"/>
        <sz val="10"/>
        <color rgb="FF000000"/>
        <rFont val="Times New Roman"/>
        <family val="1"/>
      </rPr>
      <t>a</t>
    </r>
  </si>
  <si>
    <r>
      <rPr>
        <sz val="10"/>
        <color rgb="FF000000"/>
        <rFont val="Times New Roman"/>
        <family val="1"/>
      </rPr>
      <t>-1.029000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</si>
  <si>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-.916667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</si>
  <si>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1.029000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</si>
  <si>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.916667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</si>
  <si>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.6188794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</si>
  <si>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.6422017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</si>
  <si>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-.6188794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</si>
  <si>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-.6422017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</si>
  <si>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.4055674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</si>
  <si>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.4926524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</si>
  <si>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-.4055674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</si>
  <si>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-.4926524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</si>
  <si>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.4111011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</si>
  <si>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.6718510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</si>
  <si>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-.4111011</t>
    </r>
    <r>
      <rPr>
        <vertAlign val="superscript"/>
        <sz val="10"/>
        <color rgb="FF000000"/>
        <rFont val="Times New Roman"/>
        <family val="1"/>
      </rPr>
      <t>*</t>
    </r>
  </si>
  <si>
    <r>
      <rPr>
        <sz val="10"/>
        <color rgb="FF000000"/>
        <rFont val="Times New Roman"/>
        <family val="1"/>
      </rPr>
      <t>-.6718510</t>
    </r>
    <r>
      <rPr>
        <vertAlign val="superscript"/>
        <sz val="10"/>
        <color rgb="FF000000"/>
        <rFont val="Times New Roman"/>
        <family val="1"/>
      </rPr>
      <t>*</t>
    </r>
  </si>
  <si>
    <t>Table SI. Raw data for Cul3 mRNA and protein expression.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</si>
</sst>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00"/>
    <numFmt numFmtId="165" formatCode="0.000000"/>
    <numFmt numFmtId="166" formatCode="0.0000"/>
    <numFmt numFmtId="167" formatCode="0.0"/>
    <numFmt numFmtId="168" formatCode="0.00000"/>
    <numFmt numFmtId="169" formatCode="###0"/>
    <numFmt numFmtId="170" formatCode="###0.00000"/>
    <numFmt numFmtId="171" formatCode="###0.000000"/>
    <numFmt numFmtId="172" formatCode="###0.000"/>
    <numFmt numFmtId="173" formatCode="###0.00000000"/>
    <numFmt numFmtId="174" formatCode="###0.0000"/>
    <numFmt numFmtId="175" formatCode="###0.000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FF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rgb="FF000000"/>
      <name val="Times New Roman"/>
      <family val="1"/>
    </font>
    <font>
      <i/>
      <sz val="11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b/>
      <sz val="10"/>
      <color theme="0"/>
      <name val="Times New Roman"/>
      <family val="1"/>
    </font>
    <font>
      <sz val="10"/>
      <color rgb="FF7030A0"/>
      <name val="Times New Roman"/>
      <family val="1"/>
    </font>
    <font>
      <b/>
      <sz val="10"/>
      <color rgb="FF010205"/>
      <name val="Times New Roman"/>
      <family val="1"/>
    </font>
    <font>
      <sz val="10"/>
      <color rgb="FF264A60"/>
      <name val="Times New Roman"/>
      <family val="1"/>
    </font>
    <font>
      <sz val="10"/>
      <color rgb="FF010205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vertAlign val="superscript"/>
      <sz val="10"/>
      <color rgb="FF000000"/>
      <name val="Times New Roman"/>
      <family val="1"/>
    </font>
    <font>
      <vertAlign val="subscript"/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0E0E0"/>
      </patternFill>
    </fill>
    <fill>
      <patternFill patternType="solid">
        <fgColor rgb="FFF9F9FB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152935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49">
    <xf numFmtId="0" fontId="0" fillId="0" borderId="0" xfId="0"/>
    <xf numFmtId="0" fontId="2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3" borderId="1" xfId="0" applyFont="1" applyFill="1" applyBorder="1" applyAlignment="1">
      <alignment horizontal="left"/>
    </xf>
    <xf numFmtId="49" fontId="5" fillId="3" borderId="1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166" fontId="7" fillId="0" borderId="1" xfId="0" applyNumberFormat="1" applyFont="1" applyBorder="1" applyAlignment="1">
      <alignment horizontal="left"/>
    </xf>
    <xf numFmtId="164" fontId="5" fillId="0" borderId="1" xfId="0" applyNumberFormat="1" applyFont="1" applyBorder="1" applyAlignment="1">
      <alignment horizontal="left"/>
    </xf>
    <xf numFmtId="0" fontId="5" fillId="0" borderId="0" xfId="0" applyFont="1" applyBorder="1"/>
    <xf numFmtId="0" fontId="3" fillId="0" borderId="0" xfId="0" applyFont="1" applyBorder="1"/>
    <xf numFmtId="0" fontId="5" fillId="3" borderId="2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49" fontId="6" fillId="5" borderId="1" xfId="0" applyNumberFormat="1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0" fontId="6" fillId="5" borderId="1" xfId="0" applyFont="1" applyFill="1" applyBorder="1"/>
    <xf numFmtId="168" fontId="6" fillId="5" borderId="1" xfId="0" applyNumberFormat="1" applyFont="1" applyFill="1" applyBorder="1" applyAlignment="1">
      <alignment horizontal="center"/>
    </xf>
    <xf numFmtId="0" fontId="2" fillId="0" borderId="0" xfId="0" applyFont="1"/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horizontal="left" vertical="center" wrapText="1"/>
    </xf>
    <xf numFmtId="0" fontId="10" fillId="0" borderId="0" xfId="0" applyFont="1" applyFill="1" applyBorder="1"/>
    <xf numFmtId="0" fontId="10" fillId="0" borderId="0" xfId="0" applyFont="1" applyBorder="1"/>
    <xf numFmtId="0" fontId="10" fillId="0" borderId="1" xfId="0" applyFont="1" applyFill="1" applyBorder="1" applyAlignment="1">
      <alignment horizontal="left" vertical="center"/>
    </xf>
    <xf numFmtId="2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164" fontId="10" fillId="0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/>
    <xf numFmtId="0" fontId="1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11" fillId="0" borderId="1" xfId="0" applyNumberFormat="1" applyFont="1" applyFill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left" vertical="center" wrapText="1"/>
    </xf>
    <xf numFmtId="0" fontId="10" fillId="0" borderId="1" xfId="0" applyFont="1" applyFill="1" applyBorder="1"/>
    <xf numFmtId="164" fontId="13" fillId="0" borderId="1" xfId="0" applyNumberFormat="1" applyFont="1" applyFill="1" applyBorder="1" applyAlignment="1">
      <alignment horizontal="left" vertical="center"/>
    </xf>
    <xf numFmtId="2" fontId="11" fillId="0" borderId="0" xfId="0" applyNumberFormat="1" applyFont="1" applyFill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center" vertical="center"/>
    </xf>
    <xf numFmtId="166" fontId="10" fillId="0" borderId="0" xfId="0" applyNumberFormat="1" applyFont="1" applyFill="1" applyBorder="1" applyAlignment="1">
      <alignment horizontal="left" vertical="center"/>
    </xf>
    <xf numFmtId="165" fontId="10" fillId="0" borderId="0" xfId="0" applyNumberFormat="1" applyFont="1" applyFill="1" applyBorder="1" applyAlignment="1">
      <alignment horizontal="left" vertical="center"/>
    </xf>
    <xf numFmtId="166" fontId="11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167" fontId="10" fillId="0" borderId="1" xfId="0" applyNumberFormat="1" applyFont="1" applyBorder="1"/>
    <xf numFmtId="167" fontId="13" fillId="0" borderId="1" xfId="0" applyNumberFormat="1" applyFont="1" applyBorder="1"/>
    <xf numFmtId="166" fontId="10" fillId="0" borderId="0" xfId="0" applyNumberFormat="1" applyFont="1" applyFill="1" applyBorder="1"/>
    <xf numFmtId="0" fontId="10" fillId="0" borderId="0" xfId="0" applyFont="1"/>
    <xf numFmtId="164" fontId="10" fillId="0" borderId="0" xfId="0" applyNumberFormat="1" applyFont="1"/>
    <xf numFmtId="0" fontId="5" fillId="0" borderId="0" xfId="0" applyFont="1"/>
    <xf numFmtId="0" fontId="10" fillId="0" borderId="1" xfId="0" applyFont="1" applyBorder="1" applyAlignment="1">
      <alignment horizontal="left" vertical="center"/>
    </xf>
    <xf numFmtId="2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/>
    </xf>
    <xf numFmtId="0" fontId="15" fillId="0" borderId="1" xfId="7" applyFont="1" applyBorder="1" applyAlignment="1">
      <alignment horizontal="center" vertical="center" wrapText="1"/>
    </xf>
    <xf numFmtId="0" fontId="15" fillId="0" borderId="1" xfId="8" applyFont="1" applyBorder="1" applyAlignment="1">
      <alignment horizontal="center" vertical="center" wrapText="1"/>
    </xf>
    <xf numFmtId="0" fontId="15" fillId="0" borderId="1" xfId="9" applyFont="1" applyBorder="1" applyAlignment="1">
      <alignment horizontal="center" vertical="center" wrapText="1"/>
    </xf>
    <xf numFmtId="0" fontId="15" fillId="0" borderId="1" xfId="9" applyFont="1" applyBorder="1" applyAlignment="1">
      <alignment horizontal="center" wrapText="1"/>
    </xf>
    <xf numFmtId="0" fontId="15" fillId="0" borderId="1" xfId="10" applyFont="1" applyBorder="1" applyAlignment="1">
      <alignment horizontal="center" vertical="center" wrapText="1"/>
    </xf>
    <xf numFmtId="0" fontId="15" fillId="7" borderId="1" xfId="11" applyFont="1" applyFill="1" applyBorder="1" applyAlignment="1">
      <alignment horizontal="left" vertical="top" wrapText="1"/>
    </xf>
    <xf numFmtId="169" fontId="16" fillId="8" borderId="1" xfId="12" applyNumberFormat="1" applyFont="1" applyFill="1" applyBorder="1" applyAlignment="1">
      <alignment horizontal="center" vertical="top"/>
    </xf>
    <xf numFmtId="170" fontId="16" fillId="8" borderId="1" xfId="13" applyNumberFormat="1" applyFont="1" applyFill="1" applyBorder="1" applyAlignment="1">
      <alignment horizontal="left" vertical="top"/>
    </xf>
    <xf numFmtId="171" fontId="16" fillId="8" borderId="1" xfId="14" applyNumberFormat="1" applyFont="1" applyFill="1" applyBorder="1" applyAlignment="1">
      <alignment horizontal="left" vertical="top"/>
    </xf>
    <xf numFmtId="172" fontId="16" fillId="8" borderId="1" xfId="15" applyNumberFormat="1" applyFont="1" applyFill="1" applyBorder="1" applyAlignment="1">
      <alignment horizontal="left" vertical="top"/>
    </xf>
    <xf numFmtId="172" fontId="16" fillId="8" borderId="1" xfId="16" applyNumberFormat="1" applyFont="1" applyFill="1" applyBorder="1" applyAlignment="1">
      <alignment horizontal="left" vertical="top"/>
    </xf>
    <xf numFmtId="164" fontId="5" fillId="0" borderId="0" xfId="0" applyNumberFormat="1" applyFont="1"/>
    <xf numFmtId="0" fontId="15" fillId="7" borderId="1" xfId="17" applyFont="1" applyFill="1" applyBorder="1" applyAlignment="1">
      <alignment horizontal="left" vertical="top" wrapText="1"/>
    </xf>
    <xf numFmtId="169" fontId="16" fillId="8" borderId="1" xfId="18" applyNumberFormat="1" applyFont="1" applyFill="1" applyBorder="1" applyAlignment="1">
      <alignment horizontal="center" vertical="top"/>
    </xf>
    <xf numFmtId="170" fontId="16" fillId="8" borderId="1" xfId="19" applyNumberFormat="1" applyFont="1" applyFill="1" applyBorder="1" applyAlignment="1">
      <alignment horizontal="left" vertical="top"/>
    </xf>
    <xf numFmtId="171" fontId="16" fillId="8" borderId="1" xfId="20" applyNumberFormat="1" applyFont="1" applyFill="1" applyBorder="1" applyAlignment="1">
      <alignment horizontal="left" vertical="top"/>
    </xf>
    <xf numFmtId="172" fontId="16" fillId="8" borderId="1" xfId="21" applyNumberFormat="1" applyFont="1" applyFill="1" applyBorder="1" applyAlignment="1">
      <alignment horizontal="left" vertical="top"/>
    </xf>
    <xf numFmtId="172" fontId="16" fillId="8" borderId="1" xfId="22" applyNumberFormat="1" applyFont="1" applyFill="1" applyBorder="1" applyAlignment="1">
      <alignment horizontal="left" vertical="top"/>
    </xf>
    <xf numFmtId="0" fontId="15" fillId="7" borderId="1" xfId="23" applyFont="1" applyFill="1" applyBorder="1" applyAlignment="1">
      <alignment horizontal="left" vertical="top" wrapText="1"/>
    </xf>
    <xf numFmtId="169" fontId="16" fillId="8" borderId="1" xfId="24" applyNumberFormat="1" applyFont="1" applyFill="1" applyBorder="1" applyAlignment="1">
      <alignment horizontal="center" vertical="top"/>
    </xf>
    <xf numFmtId="170" fontId="16" fillId="8" borderId="1" xfId="25" applyNumberFormat="1" applyFont="1" applyFill="1" applyBorder="1" applyAlignment="1">
      <alignment horizontal="left" vertical="top"/>
    </xf>
    <xf numFmtId="171" fontId="16" fillId="8" borderId="1" xfId="26" applyNumberFormat="1" applyFont="1" applyFill="1" applyBorder="1" applyAlignment="1">
      <alignment horizontal="left" vertical="top"/>
    </xf>
    <xf numFmtId="172" fontId="16" fillId="8" borderId="1" xfId="27" applyNumberFormat="1" applyFont="1" applyFill="1" applyBorder="1" applyAlignment="1">
      <alignment horizontal="left" vertical="top"/>
    </xf>
    <xf numFmtId="172" fontId="16" fillId="8" borderId="1" xfId="28" applyNumberFormat="1" applyFont="1" applyFill="1" applyBorder="1" applyAlignment="1">
      <alignment horizontal="left" vertical="top"/>
    </xf>
    <xf numFmtId="0" fontId="3" fillId="0" borderId="0" xfId="0" applyFont="1" applyAlignment="1">
      <alignment horizontal="left"/>
    </xf>
    <xf numFmtId="0" fontId="15" fillId="0" borderId="1" xfId="31" applyFont="1" applyBorder="1" applyAlignment="1">
      <alignment horizontal="center" wrapText="1"/>
    </xf>
    <xf numFmtId="0" fontId="15" fillId="0" borderId="1" xfId="32" applyFont="1" applyBorder="1" applyAlignment="1">
      <alignment horizontal="center" wrapText="1"/>
    </xf>
    <xf numFmtId="0" fontId="15" fillId="0" borderId="1" xfId="33" applyFont="1" applyBorder="1" applyAlignment="1">
      <alignment horizontal="center" wrapText="1"/>
    </xf>
    <xf numFmtId="0" fontId="15" fillId="7" borderId="1" xfId="35" applyFont="1" applyFill="1" applyBorder="1" applyAlignment="1">
      <alignment horizontal="left" vertical="top" wrapText="1"/>
    </xf>
    <xf numFmtId="172" fontId="16" fillId="8" borderId="1" xfId="36" applyNumberFormat="1" applyFont="1" applyFill="1" applyBorder="1" applyAlignment="1">
      <alignment horizontal="center" vertical="top"/>
    </xf>
    <xf numFmtId="169" fontId="16" fillId="8" borderId="1" xfId="37" applyNumberFormat="1" applyFont="1" applyFill="1" applyBorder="1" applyAlignment="1">
      <alignment horizontal="center" vertical="top"/>
    </xf>
    <xf numFmtId="172" fontId="16" fillId="8" borderId="1" xfId="16" applyNumberFormat="1" applyFont="1" applyFill="1" applyBorder="1" applyAlignment="1">
      <alignment horizontal="center" vertical="top"/>
    </xf>
    <xf numFmtId="0" fontId="15" fillId="7" borderId="1" xfId="39" applyFont="1" applyFill="1" applyBorder="1" applyAlignment="1">
      <alignment horizontal="left" vertical="top" wrapText="1"/>
    </xf>
    <xf numFmtId="172" fontId="16" fillId="8" borderId="1" xfId="40" applyNumberFormat="1" applyFont="1" applyFill="1" applyBorder="1" applyAlignment="1">
      <alignment horizontal="center" vertical="top"/>
    </xf>
    <xf numFmtId="169" fontId="16" fillId="8" borderId="1" xfId="41" applyNumberFormat="1" applyFont="1" applyFill="1" applyBorder="1" applyAlignment="1">
      <alignment horizontal="center" vertical="top"/>
    </xf>
    <xf numFmtId="172" fontId="16" fillId="8" borderId="1" xfId="22" applyNumberFormat="1" applyFont="1" applyFill="1" applyBorder="1" applyAlignment="1">
      <alignment horizontal="center" vertical="top"/>
    </xf>
    <xf numFmtId="172" fontId="16" fillId="8" borderId="1" xfId="21" applyNumberFormat="1" applyFont="1" applyFill="1" applyBorder="1" applyAlignment="1">
      <alignment horizontal="center" vertical="top"/>
    </xf>
    <xf numFmtId="0" fontId="15" fillId="7" borderId="1" xfId="43" applyFont="1" applyFill="1" applyBorder="1" applyAlignment="1">
      <alignment horizontal="left" vertical="top" wrapText="1"/>
    </xf>
    <xf numFmtId="172" fontId="16" fillId="8" borderId="1" xfId="44" applyNumberFormat="1" applyFont="1" applyFill="1" applyBorder="1" applyAlignment="1">
      <alignment horizontal="center" vertical="top"/>
    </xf>
    <xf numFmtId="169" fontId="16" fillId="8" borderId="1" xfId="45" applyNumberFormat="1" applyFont="1" applyFill="1" applyBorder="1" applyAlignment="1">
      <alignment horizontal="center" vertical="top"/>
    </xf>
    <xf numFmtId="172" fontId="16" fillId="8" borderId="1" xfId="28" applyNumberFormat="1" applyFont="1" applyFill="1" applyBorder="1" applyAlignment="1">
      <alignment horizontal="center" vertical="top"/>
    </xf>
    <xf numFmtId="0" fontId="15" fillId="0" borderId="1" xfId="46" applyFont="1" applyBorder="1" applyAlignment="1">
      <alignment horizontal="left" wrapText="1"/>
    </xf>
    <xf numFmtId="0" fontId="15" fillId="7" borderId="1" xfId="47" applyFont="1" applyFill="1" applyBorder="1" applyAlignment="1">
      <alignment horizontal="left" vertical="top" wrapText="1"/>
    </xf>
    <xf numFmtId="172" fontId="16" fillId="8" borderId="1" xfId="36" applyNumberFormat="1" applyFont="1" applyFill="1" applyBorder="1" applyAlignment="1">
      <alignment horizontal="center" vertical="center"/>
    </xf>
    <xf numFmtId="172" fontId="16" fillId="8" borderId="1" xfId="15" applyNumberFormat="1" applyFont="1" applyFill="1" applyBorder="1" applyAlignment="1">
      <alignment horizontal="center" vertical="top"/>
    </xf>
    <xf numFmtId="173" fontId="16" fillId="6" borderId="1" xfId="16" applyNumberFormat="1" applyFont="1" applyFill="1" applyBorder="1" applyAlignment="1">
      <alignment horizontal="center" vertical="top"/>
    </xf>
    <xf numFmtId="0" fontId="15" fillId="7" borderId="1" xfId="48" applyFont="1" applyFill="1" applyBorder="1" applyAlignment="1">
      <alignment horizontal="left" vertical="top" wrapText="1"/>
    </xf>
    <xf numFmtId="172" fontId="16" fillId="8" borderId="1" xfId="40" applyNumberFormat="1" applyFont="1" applyFill="1" applyBorder="1" applyAlignment="1">
      <alignment horizontal="center" vertical="center"/>
    </xf>
    <xf numFmtId="0" fontId="16" fillId="8" borderId="1" xfId="49" applyFont="1" applyFill="1" applyBorder="1" applyAlignment="1">
      <alignment horizontal="center" vertical="top" wrapText="1"/>
    </xf>
    <xf numFmtId="0" fontId="16" fillId="8" borderId="1" xfId="50" applyFont="1" applyFill="1" applyBorder="1" applyAlignment="1">
      <alignment horizontal="center" vertical="top" wrapText="1"/>
    </xf>
    <xf numFmtId="172" fontId="16" fillId="8" borderId="1" xfId="44" applyNumberFormat="1" applyFont="1" applyFill="1" applyBorder="1" applyAlignment="1">
      <alignment horizontal="center" vertical="center"/>
    </xf>
    <xf numFmtId="0" fontId="16" fillId="8" borderId="1" xfId="51" applyFont="1" applyFill="1" applyBorder="1" applyAlignment="1">
      <alignment horizontal="center" vertical="top" wrapText="1"/>
    </xf>
    <xf numFmtId="0" fontId="16" fillId="8" borderId="1" xfId="52" applyFont="1" applyFill="1" applyBorder="1" applyAlignment="1">
      <alignment horizontal="center" vertical="top" wrapText="1"/>
    </xf>
    <xf numFmtId="0" fontId="17" fillId="6" borderId="0" xfId="53" applyFont="1" applyFill="1"/>
    <xf numFmtId="0" fontId="18" fillId="9" borderId="1" xfId="54" applyFont="1" applyFill="1" applyBorder="1" applyAlignment="1">
      <alignment horizontal="left" vertical="center" wrapText="1"/>
    </xf>
    <xf numFmtId="0" fontId="18" fillId="0" borderId="8" xfId="55" applyFont="1" applyFill="1" applyBorder="1" applyAlignment="1">
      <alignment vertical="center" wrapText="1"/>
    </xf>
    <xf numFmtId="0" fontId="18" fillId="9" borderId="7" xfId="54" applyFont="1" applyFill="1" applyBorder="1" applyAlignment="1">
      <alignment horizontal="left" vertical="center" wrapText="1"/>
    </xf>
    <xf numFmtId="0" fontId="18" fillId="0" borderId="9" xfId="55" applyFont="1" applyFill="1" applyBorder="1" applyAlignment="1">
      <alignment vertical="center" wrapText="1"/>
    </xf>
    <xf numFmtId="0" fontId="15" fillId="0" borderId="1" xfId="56" applyFont="1" applyBorder="1" applyAlignment="1">
      <alignment horizontal="center" vertical="center" wrapText="1"/>
    </xf>
    <xf numFmtId="0" fontId="15" fillId="0" borderId="1" xfId="5" applyFont="1" applyBorder="1" applyAlignment="1">
      <alignment horizontal="center" vertical="center" wrapText="1"/>
    </xf>
    <xf numFmtId="0" fontId="15" fillId="0" borderId="1" xfId="6" applyFont="1" applyBorder="1" applyAlignment="1">
      <alignment horizontal="center" wrapText="1"/>
    </xf>
    <xf numFmtId="0" fontId="15" fillId="0" borderId="1" xfId="57" applyFont="1" applyBorder="1" applyAlignment="1">
      <alignment horizontal="center" vertical="center" wrapText="1"/>
    </xf>
    <xf numFmtId="0" fontId="15" fillId="0" borderId="1" xfId="58" applyFont="1" applyBorder="1" applyAlignment="1">
      <alignment horizontal="center" vertical="center" wrapText="1"/>
    </xf>
    <xf numFmtId="0" fontId="15" fillId="0" borderId="1" xfId="59" applyFont="1" applyBorder="1" applyAlignment="1">
      <alignment horizontal="center" wrapText="1"/>
    </xf>
    <xf numFmtId="0" fontId="15" fillId="0" borderId="1" xfId="10" applyFont="1" applyBorder="1" applyAlignment="1">
      <alignment horizontal="center" wrapText="1"/>
    </xf>
    <xf numFmtId="0" fontId="15" fillId="6" borderId="1" xfId="11" applyFont="1" applyFill="1" applyBorder="1" applyAlignment="1">
      <alignment horizontal="left" vertical="top" wrapText="1"/>
    </xf>
    <xf numFmtId="0" fontId="15" fillId="6" borderId="1" xfId="35" applyFont="1" applyFill="1" applyBorder="1" applyAlignment="1">
      <alignment horizontal="left" vertical="top" wrapText="1"/>
    </xf>
    <xf numFmtId="0" fontId="16" fillId="8" borderId="1" xfId="60" applyFont="1" applyFill="1" applyBorder="1" applyAlignment="1">
      <alignment horizontal="left" vertical="top"/>
    </xf>
    <xf numFmtId="171" fontId="16" fillId="6" borderId="1" xfId="15" applyNumberFormat="1" applyFont="1" applyFill="1" applyBorder="1" applyAlignment="1">
      <alignment horizontal="left" vertical="top"/>
    </xf>
    <xf numFmtId="170" fontId="16" fillId="8" borderId="1" xfId="61" applyNumberFormat="1" applyFont="1" applyFill="1" applyBorder="1" applyAlignment="1">
      <alignment horizontal="left" vertical="top"/>
    </xf>
    <xf numFmtId="0" fontId="15" fillId="6" borderId="1" xfId="62" applyFont="1" applyFill="1" applyBorder="1" applyAlignment="1">
      <alignment horizontal="left" vertical="top" wrapText="1"/>
    </xf>
    <xf numFmtId="0" fontId="16" fillId="8" borderId="1" xfId="63" applyFont="1" applyFill="1" applyBorder="1" applyAlignment="1">
      <alignment horizontal="left" vertical="top"/>
    </xf>
    <xf numFmtId="171" fontId="16" fillId="8" borderId="1" xfId="64" applyNumberFormat="1" applyFont="1" applyFill="1" applyBorder="1" applyAlignment="1">
      <alignment horizontal="left" vertical="top"/>
    </xf>
    <xf numFmtId="171" fontId="16" fillId="6" borderId="1" xfId="65" applyNumberFormat="1" applyFont="1" applyFill="1" applyBorder="1" applyAlignment="1">
      <alignment horizontal="left" vertical="top"/>
    </xf>
    <xf numFmtId="170" fontId="16" fillId="8" borderId="1" xfId="66" applyNumberFormat="1" applyFont="1" applyFill="1" applyBorder="1" applyAlignment="1">
      <alignment horizontal="left" vertical="top"/>
    </xf>
    <xf numFmtId="170" fontId="16" fillId="8" borderId="1" xfId="67" applyNumberFormat="1" applyFont="1" applyFill="1" applyBorder="1" applyAlignment="1">
      <alignment horizontal="left" vertical="top"/>
    </xf>
    <xf numFmtId="0" fontId="15" fillId="10" borderId="1" xfId="17" applyFont="1" applyFill="1" applyBorder="1" applyAlignment="1">
      <alignment horizontal="left" vertical="top" wrapText="1"/>
    </xf>
    <xf numFmtId="0" fontId="16" fillId="8" borderId="1" xfId="68" applyFont="1" applyFill="1" applyBorder="1" applyAlignment="1">
      <alignment horizontal="left" vertical="top"/>
    </xf>
    <xf numFmtId="171" fontId="16" fillId="8" borderId="1" xfId="21" applyNumberFormat="1" applyFont="1" applyFill="1" applyBorder="1" applyAlignment="1">
      <alignment horizontal="left" vertical="top"/>
    </xf>
    <xf numFmtId="170" fontId="16" fillId="8" borderId="1" xfId="69" applyNumberFormat="1" applyFont="1" applyFill="1" applyBorder="1" applyAlignment="1">
      <alignment horizontal="left" vertical="top"/>
    </xf>
    <xf numFmtId="0" fontId="15" fillId="10" borderId="1" xfId="62" applyFont="1" applyFill="1" applyBorder="1" applyAlignment="1">
      <alignment horizontal="left" vertical="top" wrapText="1"/>
    </xf>
    <xf numFmtId="171" fontId="16" fillId="8" borderId="1" xfId="70" applyNumberFormat="1" applyFont="1" applyFill="1" applyBorder="1" applyAlignment="1">
      <alignment horizontal="left" vertical="top"/>
    </xf>
    <xf numFmtId="171" fontId="16" fillId="10" borderId="1" xfId="65" applyNumberFormat="1" applyFont="1" applyFill="1" applyBorder="1" applyAlignment="1">
      <alignment horizontal="left" vertical="top"/>
    </xf>
    <xf numFmtId="0" fontId="15" fillId="7" borderId="1" xfId="71" applyFont="1" applyFill="1" applyBorder="1" applyAlignment="1">
      <alignment horizontal="left" vertical="top" wrapText="1"/>
    </xf>
    <xf numFmtId="171" fontId="16" fillId="8" borderId="1" xfId="72" applyNumberFormat="1" applyFont="1" applyFill="1" applyBorder="1" applyAlignment="1">
      <alignment horizontal="left" vertical="top"/>
    </xf>
    <xf numFmtId="171" fontId="16" fillId="8" borderId="1" xfId="27" applyNumberFormat="1" applyFont="1" applyFill="1" applyBorder="1" applyAlignment="1">
      <alignment horizontal="left" vertical="top"/>
    </xf>
    <xf numFmtId="170" fontId="16" fillId="8" borderId="1" xfId="73" applyNumberFormat="1" applyFont="1" applyFill="1" applyBorder="1" applyAlignment="1">
      <alignment horizontal="left" vertical="top"/>
    </xf>
    <xf numFmtId="0" fontId="16" fillId="0" borderId="0" xfId="74" applyFont="1" applyBorder="1" applyAlignment="1">
      <alignment horizontal="left" vertical="top" wrapText="1"/>
    </xf>
    <xf numFmtId="0" fontId="17" fillId="0" borderId="0" xfId="53" applyFont="1"/>
    <xf numFmtId="0" fontId="15" fillId="0" borderId="1" xfId="6" applyFont="1" applyBorder="1" applyAlignment="1">
      <alignment horizontal="center" vertical="center" wrapText="1"/>
    </xf>
    <xf numFmtId="0" fontId="15" fillId="0" borderId="1" xfId="7" applyFont="1" applyBorder="1" applyAlignment="1">
      <alignment horizontal="center" wrapText="1"/>
    </xf>
    <xf numFmtId="0" fontId="15" fillId="0" borderId="1" xfId="8" applyFont="1" applyBorder="1" applyAlignment="1">
      <alignment horizontal="center" wrapText="1"/>
    </xf>
    <xf numFmtId="0" fontId="15" fillId="0" borderId="1" xfId="75" applyFont="1" applyBorder="1" applyAlignment="1">
      <alignment horizontal="center" vertical="center" wrapText="1"/>
    </xf>
    <xf numFmtId="0" fontId="15" fillId="0" borderId="1" xfId="59" applyFont="1" applyBorder="1" applyAlignment="1">
      <alignment horizontal="center" vertical="center" wrapText="1"/>
    </xf>
    <xf numFmtId="0" fontId="15" fillId="0" borderId="1" xfId="76" applyFont="1" applyBorder="1" applyAlignment="1">
      <alignment horizontal="center"/>
    </xf>
    <xf numFmtId="0" fontId="15" fillId="0" borderId="1" xfId="77" applyFont="1" applyBorder="1" applyAlignment="1">
      <alignment horizontal="center"/>
    </xf>
    <xf numFmtId="170" fontId="16" fillId="8" borderId="1" xfId="13" applyNumberFormat="1" applyFont="1" applyFill="1" applyBorder="1" applyAlignment="1">
      <alignment horizontal="center" vertical="top"/>
    </xf>
    <xf numFmtId="0" fontId="16" fillId="8" borderId="1" xfId="78" applyFont="1" applyFill="1" applyBorder="1" applyAlignment="1">
      <alignment horizontal="center" vertical="top" wrapText="1"/>
    </xf>
    <xf numFmtId="170" fontId="16" fillId="8" borderId="1" xfId="69" applyNumberFormat="1" applyFont="1" applyFill="1" applyBorder="1" applyAlignment="1">
      <alignment horizontal="center" vertical="top"/>
    </xf>
    <xf numFmtId="0" fontId="16" fillId="8" borderId="1" xfId="79" applyFont="1" applyFill="1" applyBorder="1" applyAlignment="1">
      <alignment horizontal="center" vertical="top" wrapText="1"/>
    </xf>
    <xf numFmtId="172" fontId="16" fillId="8" borderId="1" xfId="27" applyNumberFormat="1" applyFont="1" applyFill="1" applyBorder="1" applyAlignment="1">
      <alignment horizontal="center" vertical="top"/>
    </xf>
    <xf numFmtId="0" fontId="16" fillId="0" borderId="0" xfId="80" applyFont="1" applyAlignment="1">
      <alignment horizontal="left" vertical="top" wrapText="1"/>
    </xf>
    <xf numFmtId="164" fontId="3" fillId="0" borderId="0" xfId="0" applyNumberFormat="1" applyFont="1"/>
    <xf numFmtId="0" fontId="1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11" fillId="0" borderId="1" xfId="0" applyNumberFormat="1" applyFont="1" applyBorder="1"/>
    <xf numFmtId="169" fontId="16" fillId="8" borderId="1" xfId="81" applyNumberFormat="1" applyFont="1" applyFill="1" applyBorder="1" applyAlignment="1">
      <alignment horizontal="center" vertical="top"/>
    </xf>
    <xf numFmtId="170" fontId="16" fillId="8" borderId="1" xfId="82" applyNumberFormat="1" applyFont="1" applyFill="1" applyBorder="1" applyAlignment="1">
      <alignment horizontal="left" vertical="top"/>
    </xf>
    <xf numFmtId="171" fontId="16" fillId="8" borderId="1" xfId="83" applyNumberFormat="1" applyFont="1" applyFill="1" applyBorder="1" applyAlignment="1">
      <alignment horizontal="left" vertical="top"/>
    </xf>
    <xf numFmtId="172" fontId="16" fillId="8" borderId="1" xfId="84" applyNumberFormat="1" applyFont="1" applyFill="1" applyBorder="1" applyAlignment="1">
      <alignment horizontal="left" vertical="top"/>
    </xf>
    <xf numFmtId="172" fontId="16" fillId="8" borderId="1" xfId="85" applyNumberFormat="1" applyFont="1" applyFill="1" applyBorder="1" applyAlignment="1">
      <alignment horizontal="left" vertical="top"/>
    </xf>
    <xf numFmtId="169" fontId="16" fillId="8" borderId="1" xfId="86" applyNumberFormat="1" applyFont="1" applyFill="1" applyBorder="1" applyAlignment="1">
      <alignment horizontal="center" vertical="top"/>
    </xf>
    <xf numFmtId="170" fontId="16" fillId="8" borderId="1" xfId="87" applyNumberFormat="1" applyFont="1" applyFill="1" applyBorder="1" applyAlignment="1">
      <alignment horizontal="left" vertical="top"/>
    </xf>
    <xf numFmtId="171" fontId="16" fillId="8" borderId="1" xfId="88" applyNumberFormat="1" applyFont="1" applyFill="1" applyBorder="1" applyAlignment="1">
      <alignment horizontal="left" vertical="top"/>
    </xf>
    <xf numFmtId="172" fontId="16" fillId="8" borderId="1" xfId="89" applyNumberFormat="1" applyFont="1" applyFill="1" applyBorder="1" applyAlignment="1">
      <alignment horizontal="left" vertical="top"/>
    </xf>
    <xf numFmtId="172" fontId="16" fillId="8" borderId="1" xfId="90" applyNumberFormat="1" applyFont="1" applyFill="1" applyBorder="1" applyAlignment="1">
      <alignment horizontal="left" vertical="top"/>
    </xf>
    <xf numFmtId="0" fontId="15" fillId="7" borderId="1" xfId="91" applyFont="1" applyFill="1" applyBorder="1" applyAlignment="1">
      <alignment horizontal="left" vertical="top" wrapText="1"/>
    </xf>
    <xf numFmtId="169" fontId="16" fillId="8" borderId="1" xfId="92" applyNumberFormat="1" applyFont="1" applyFill="1" applyBorder="1" applyAlignment="1">
      <alignment horizontal="center" vertical="top"/>
    </xf>
    <xf numFmtId="170" fontId="16" fillId="8" borderId="1" xfId="93" applyNumberFormat="1" applyFont="1" applyFill="1" applyBorder="1" applyAlignment="1">
      <alignment horizontal="left" vertical="top"/>
    </xf>
    <xf numFmtId="171" fontId="16" fillId="8" borderId="1" xfId="94" applyNumberFormat="1" applyFont="1" applyFill="1" applyBorder="1" applyAlignment="1">
      <alignment horizontal="left" vertical="top"/>
    </xf>
    <xf numFmtId="172" fontId="16" fillId="8" borderId="1" xfId="95" applyNumberFormat="1" applyFont="1" applyFill="1" applyBorder="1" applyAlignment="1">
      <alignment horizontal="left" vertical="top"/>
    </xf>
    <xf numFmtId="172" fontId="16" fillId="8" borderId="1" xfId="96" applyNumberFormat="1" applyFont="1" applyFill="1" applyBorder="1" applyAlignment="1">
      <alignment horizontal="left" vertical="top"/>
    </xf>
    <xf numFmtId="0" fontId="15" fillId="0" borderId="11" xfId="97" applyFont="1" applyBorder="1" applyAlignment="1">
      <alignment horizontal="left" wrapText="1"/>
    </xf>
    <xf numFmtId="0" fontId="15" fillId="0" borderId="11" xfId="98" applyFont="1" applyBorder="1" applyAlignment="1">
      <alignment horizontal="left" wrapText="1"/>
    </xf>
    <xf numFmtId="0" fontId="15" fillId="0" borderId="1" xfId="31" applyFont="1" applyBorder="1" applyAlignment="1">
      <alignment horizontal="center" vertical="center" wrapText="1"/>
    </xf>
    <xf numFmtId="0" fontId="15" fillId="0" borderId="1" xfId="32" applyFont="1" applyBorder="1" applyAlignment="1">
      <alignment horizontal="center" vertical="center" wrapText="1"/>
    </xf>
    <xf numFmtId="0" fontId="15" fillId="0" borderId="1" xfId="33" applyFont="1" applyBorder="1" applyAlignment="1">
      <alignment horizontal="center" vertical="center" wrapText="1"/>
    </xf>
    <xf numFmtId="172" fontId="16" fillId="8" borderId="1" xfId="99" applyNumberFormat="1" applyFont="1" applyFill="1" applyBorder="1" applyAlignment="1">
      <alignment horizontal="center" vertical="top"/>
    </xf>
    <xf numFmtId="169" fontId="16" fillId="8" borderId="1" xfId="100" applyNumberFormat="1" applyFont="1" applyFill="1" applyBorder="1" applyAlignment="1">
      <alignment horizontal="center" vertical="top"/>
    </xf>
    <xf numFmtId="172" fontId="16" fillId="8" borderId="1" xfId="85" applyNumberFormat="1" applyFont="1" applyFill="1" applyBorder="1" applyAlignment="1">
      <alignment horizontal="center" vertical="top"/>
    </xf>
    <xf numFmtId="172" fontId="16" fillId="8" borderId="1" xfId="101" applyNumberFormat="1" applyFont="1" applyFill="1" applyBorder="1" applyAlignment="1">
      <alignment horizontal="center" vertical="top"/>
    </xf>
    <xf numFmtId="169" fontId="16" fillId="8" borderId="1" xfId="102" applyNumberFormat="1" applyFont="1" applyFill="1" applyBorder="1" applyAlignment="1">
      <alignment horizontal="center" vertical="top"/>
    </xf>
    <xf numFmtId="172" fontId="16" fillId="8" borderId="1" xfId="90" applyNumberFormat="1" applyFont="1" applyFill="1" applyBorder="1" applyAlignment="1">
      <alignment horizontal="center" vertical="top"/>
    </xf>
    <xf numFmtId="172" fontId="16" fillId="8" borderId="1" xfId="89" applyNumberFormat="1" applyFont="1" applyFill="1" applyBorder="1" applyAlignment="1">
      <alignment horizontal="center" vertical="top"/>
    </xf>
    <xf numFmtId="172" fontId="16" fillId="8" borderId="1" xfId="103" applyNumberFormat="1" applyFont="1" applyFill="1" applyBorder="1" applyAlignment="1">
      <alignment horizontal="center" vertical="top"/>
    </xf>
    <xf numFmtId="169" fontId="16" fillId="8" borderId="1" xfId="104" applyNumberFormat="1" applyFont="1" applyFill="1" applyBorder="1" applyAlignment="1">
      <alignment horizontal="center" vertical="top"/>
    </xf>
    <xf numFmtId="172" fontId="16" fillId="8" borderId="1" xfId="96" applyNumberFormat="1" applyFont="1" applyFill="1" applyBorder="1" applyAlignment="1">
      <alignment horizontal="center" vertical="top"/>
    </xf>
    <xf numFmtId="172" fontId="16" fillId="8" borderId="1" xfId="84" applyNumberFormat="1" applyFont="1" applyFill="1" applyBorder="1" applyAlignment="1">
      <alignment horizontal="center" vertical="top"/>
    </xf>
    <xf numFmtId="170" fontId="16" fillId="6" borderId="1" xfId="85" applyNumberFormat="1" applyFont="1" applyFill="1" applyBorder="1" applyAlignment="1">
      <alignment horizontal="center" vertical="top"/>
    </xf>
    <xf numFmtId="0" fontId="16" fillId="8" borderId="1" xfId="105" applyFont="1" applyFill="1" applyBorder="1" applyAlignment="1">
      <alignment horizontal="center" vertical="top" wrapText="1"/>
    </xf>
    <xf numFmtId="0" fontId="16" fillId="8" borderId="1" xfId="106" applyFont="1" applyFill="1" applyBorder="1" applyAlignment="1">
      <alignment horizontal="center" vertical="top" wrapText="1"/>
    </xf>
    <xf numFmtId="0" fontId="16" fillId="8" borderId="1" xfId="107" applyFont="1" applyFill="1" applyBorder="1" applyAlignment="1">
      <alignment horizontal="center" vertical="top" wrapText="1"/>
    </xf>
    <xf numFmtId="0" fontId="16" fillId="8" borderId="1" xfId="108" applyFont="1" applyFill="1" applyBorder="1" applyAlignment="1">
      <alignment horizontal="center" vertical="top" wrapText="1"/>
    </xf>
    <xf numFmtId="0" fontId="15" fillId="6" borderId="1" xfId="109" applyFont="1" applyFill="1" applyBorder="1" applyAlignment="1">
      <alignment horizontal="left" vertical="top" wrapText="1"/>
    </xf>
    <xf numFmtId="0" fontId="16" fillId="8" borderId="1" xfId="110" applyFont="1" applyFill="1" applyBorder="1" applyAlignment="1">
      <alignment horizontal="left" vertical="top"/>
    </xf>
    <xf numFmtId="174" fontId="16" fillId="6" borderId="1" xfId="84" applyNumberFormat="1" applyFont="1" applyFill="1" applyBorder="1" applyAlignment="1">
      <alignment horizontal="left" vertical="top"/>
    </xf>
    <xf numFmtId="170" fontId="16" fillId="8" borderId="1" xfId="111" applyNumberFormat="1" applyFont="1" applyFill="1" applyBorder="1" applyAlignment="1">
      <alignment horizontal="left" vertical="top"/>
    </xf>
    <xf numFmtId="0" fontId="15" fillId="6" borderId="1" xfId="112" applyFont="1" applyFill="1" applyBorder="1" applyAlignment="1">
      <alignment horizontal="left" vertical="top" wrapText="1"/>
    </xf>
    <xf numFmtId="0" fontId="16" fillId="8" borderId="1" xfId="113" applyFont="1" applyFill="1" applyBorder="1" applyAlignment="1">
      <alignment horizontal="left" vertical="top"/>
    </xf>
    <xf numFmtId="171" fontId="16" fillId="8" borderId="1" xfId="114" applyNumberFormat="1" applyFont="1" applyFill="1" applyBorder="1" applyAlignment="1">
      <alignment horizontal="left" vertical="top"/>
    </xf>
    <xf numFmtId="174" fontId="16" fillId="6" borderId="1" xfId="115" applyNumberFormat="1" applyFont="1" applyFill="1" applyBorder="1" applyAlignment="1">
      <alignment horizontal="left" vertical="top"/>
    </xf>
    <xf numFmtId="170" fontId="16" fillId="8" borderId="1" xfId="116" applyNumberFormat="1" applyFont="1" applyFill="1" applyBorder="1" applyAlignment="1">
      <alignment horizontal="left" vertical="top"/>
    </xf>
    <xf numFmtId="170" fontId="16" fillId="8" borderId="1" xfId="117" applyNumberFormat="1" applyFont="1" applyFill="1" applyBorder="1" applyAlignment="1">
      <alignment horizontal="left" vertical="top"/>
    </xf>
    <xf numFmtId="0" fontId="15" fillId="7" borderId="1" xfId="118" applyFont="1" applyFill="1" applyBorder="1" applyAlignment="1">
      <alignment horizontal="left" vertical="top" wrapText="1"/>
    </xf>
    <xf numFmtId="0" fontId="16" fillId="8" borderId="1" xfId="119" applyFont="1" applyFill="1" applyBorder="1" applyAlignment="1">
      <alignment horizontal="left" vertical="top"/>
    </xf>
    <xf numFmtId="174" fontId="16" fillId="8" borderId="1" xfId="89" applyNumberFormat="1" applyFont="1" applyFill="1" applyBorder="1" applyAlignment="1">
      <alignment horizontal="left" vertical="top"/>
    </xf>
    <xf numFmtId="170" fontId="16" fillId="8" borderId="1" xfId="120" applyNumberFormat="1" applyFont="1" applyFill="1" applyBorder="1" applyAlignment="1">
      <alignment horizontal="left" vertical="top"/>
    </xf>
    <xf numFmtId="0" fontId="15" fillId="10" borderId="1" xfId="112" applyFont="1" applyFill="1" applyBorder="1" applyAlignment="1">
      <alignment horizontal="left" vertical="top" wrapText="1"/>
    </xf>
    <xf numFmtId="171" fontId="16" fillId="8" borderId="1" xfId="121" applyNumberFormat="1" applyFont="1" applyFill="1" applyBorder="1" applyAlignment="1">
      <alignment horizontal="left" vertical="top"/>
    </xf>
    <xf numFmtId="174" fontId="16" fillId="10" borderId="1" xfId="115" applyNumberFormat="1" applyFont="1" applyFill="1" applyBorder="1" applyAlignment="1">
      <alignment horizontal="left" vertical="top"/>
    </xf>
    <xf numFmtId="0" fontId="15" fillId="7" borderId="1" xfId="122" applyFont="1" applyFill="1" applyBorder="1" applyAlignment="1">
      <alignment horizontal="left" vertical="top" wrapText="1"/>
    </xf>
    <xf numFmtId="171" fontId="16" fillId="8" borderId="1" xfId="123" applyNumberFormat="1" applyFont="1" applyFill="1" applyBorder="1" applyAlignment="1">
      <alignment horizontal="left" vertical="top"/>
    </xf>
    <xf numFmtId="174" fontId="16" fillId="8" borderId="1" xfId="95" applyNumberFormat="1" applyFont="1" applyFill="1" applyBorder="1" applyAlignment="1">
      <alignment horizontal="left" vertical="top"/>
    </xf>
    <xf numFmtId="170" fontId="16" fillId="8" borderId="1" xfId="124" applyNumberFormat="1" applyFont="1" applyFill="1" applyBorder="1" applyAlignment="1">
      <alignment horizontal="left" vertical="top"/>
    </xf>
    <xf numFmtId="0" fontId="16" fillId="0" borderId="0" xfId="126" applyFont="1" applyAlignment="1">
      <alignment horizontal="left" vertical="top" wrapText="1"/>
    </xf>
    <xf numFmtId="0" fontId="16" fillId="0" borderId="0" xfId="127" applyFont="1" applyAlignment="1">
      <alignment horizontal="left" vertical="top" wrapText="1"/>
    </xf>
    <xf numFmtId="170" fontId="16" fillId="8" borderId="1" xfId="82" applyNumberFormat="1" applyFont="1" applyFill="1" applyBorder="1" applyAlignment="1">
      <alignment horizontal="center" vertical="top"/>
    </xf>
    <xf numFmtId="0" fontId="16" fillId="8" borderId="1" xfId="128" applyFont="1" applyFill="1" applyBorder="1" applyAlignment="1">
      <alignment horizontal="center" vertical="top" wrapText="1"/>
    </xf>
    <xf numFmtId="170" fontId="16" fillId="8" borderId="1" xfId="120" applyNumberFormat="1" applyFont="1" applyFill="1" applyBorder="1" applyAlignment="1">
      <alignment horizontal="center" vertical="top"/>
    </xf>
    <xf numFmtId="0" fontId="16" fillId="8" borderId="1" xfId="129" applyFont="1" applyFill="1" applyBorder="1" applyAlignment="1">
      <alignment horizontal="left" vertical="top" wrapText="1"/>
    </xf>
    <xf numFmtId="172" fontId="16" fillId="8" borderId="1" xfId="95" applyNumberFormat="1" applyFont="1" applyFill="1" applyBorder="1" applyAlignment="1">
      <alignment horizontal="center" vertical="top"/>
    </xf>
    <xf numFmtId="0" fontId="16" fillId="0" borderId="0" xfId="130" applyFont="1" applyAlignment="1">
      <alignment horizontal="left" vertical="top" wrapText="1"/>
    </xf>
    <xf numFmtId="0" fontId="16" fillId="0" borderId="0" xfId="125" applyFont="1" applyAlignment="1">
      <alignment vertical="top" wrapText="1"/>
    </xf>
    <xf numFmtId="0" fontId="16" fillId="0" borderId="0" xfId="126" applyFont="1" applyAlignment="1">
      <alignment vertical="top" wrapText="1"/>
    </xf>
    <xf numFmtId="0" fontId="16" fillId="0" borderId="0" xfId="127" applyFont="1" applyAlignment="1">
      <alignment vertical="top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horizontal="left" vertical="center" wrapText="1"/>
    </xf>
    <xf numFmtId="0" fontId="10" fillId="0" borderId="1" xfId="0" applyFont="1" applyBorder="1"/>
    <xf numFmtId="164" fontId="13" fillId="0" borderId="1" xfId="0" applyNumberFormat="1" applyFont="1" applyBorder="1" applyAlignment="1">
      <alignment horizontal="left" vertical="center"/>
    </xf>
    <xf numFmtId="166" fontId="10" fillId="0" borderId="1" xfId="0" applyNumberFormat="1" applyFont="1" applyBorder="1" applyAlignment="1">
      <alignment horizontal="left" vertical="center"/>
    </xf>
    <xf numFmtId="0" fontId="15" fillId="0" borderId="1" xfId="139" applyFont="1" applyBorder="1" applyAlignment="1">
      <alignment horizontal="center" vertical="center" wrapText="1"/>
    </xf>
    <xf numFmtId="0" fontId="3" fillId="0" borderId="1" xfId="0" applyFont="1" applyBorder="1"/>
    <xf numFmtId="0" fontId="15" fillId="0" borderId="0" xfId="97" applyFont="1" applyBorder="1" applyAlignment="1">
      <alignment horizontal="left" wrapText="1"/>
    </xf>
    <xf numFmtId="0" fontId="15" fillId="0" borderId="0" xfId="98" applyFont="1" applyBorder="1" applyAlignment="1">
      <alignment horizontal="left" wrapText="1"/>
    </xf>
    <xf numFmtId="0" fontId="15" fillId="0" borderId="6" xfId="31" applyFont="1" applyBorder="1" applyAlignment="1">
      <alignment horizontal="center" vertical="center" wrapText="1"/>
    </xf>
    <xf numFmtId="0" fontId="15" fillId="0" borderId="6" xfId="32" applyFont="1" applyBorder="1" applyAlignment="1">
      <alignment horizontal="center" vertical="center" wrapText="1"/>
    </xf>
    <xf numFmtId="0" fontId="15" fillId="0" borderId="6" xfId="33" applyFont="1" applyBorder="1" applyAlignment="1">
      <alignment horizontal="center" vertical="center" wrapText="1"/>
    </xf>
    <xf numFmtId="0" fontId="15" fillId="7" borderId="1" xfId="142" applyFont="1" applyFill="1" applyBorder="1" applyAlignment="1">
      <alignment horizontal="left" vertical="top" wrapText="1"/>
    </xf>
    <xf numFmtId="172" fontId="16" fillId="8" borderId="1" xfId="143" applyNumberFormat="1" applyFont="1" applyFill="1" applyBorder="1" applyAlignment="1">
      <alignment horizontal="center" vertical="top"/>
    </xf>
    <xf numFmtId="169" fontId="16" fillId="8" borderId="1" xfId="144" applyNumberFormat="1" applyFont="1" applyFill="1" applyBorder="1" applyAlignment="1">
      <alignment horizontal="center" vertical="top"/>
    </xf>
    <xf numFmtId="172" fontId="16" fillId="8" borderId="1" xfId="145" applyNumberFormat="1" applyFont="1" applyFill="1" applyBorder="1" applyAlignment="1">
      <alignment horizontal="center" vertical="top"/>
    </xf>
    <xf numFmtId="0" fontId="15" fillId="7" borderId="1" xfId="147" applyFont="1" applyFill="1" applyBorder="1" applyAlignment="1">
      <alignment horizontal="left" vertical="top" wrapText="1"/>
    </xf>
    <xf numFmtId="172" fontId="16" fillId="8" borderId="1" xfId="148" applyNumberFormat="1" applyFont="1" applyFill="1" applyBorder="1" applyAlignment="1">
      <alignment horizontal="center" vertical="top"/>
    </xf>
    <xf numFmtId="169" fontId="16" fillId="8" borderId="1" xfId="149" applyNumberFormat="1" applyFont="1" applyFill="1" applyBorder="1" applyAlignment="1">
      <alignment horizontal="center" vertical="top"/>
    </xf>
    <xf numFmtId="172" fontId="16" fillId="8" borderId="1" xfId="150" applyNumberFormat="1" applyFont="1" applyFill="1" applyBorder="1" applyAlignment="1">
      <alignment horizontal="center" vertical="top"/>
    </xf>
    <xf numFmtId="172" fontId="16" fillId="8" borderId="1" xfId="151" applyNumberFormat="1" applyFont="1" applyFill="1" applyBorder="1" applyAlignment="1">
      <alignment horizontal="center" vertical="top"/>
    </xf>
    <xf numFmtId="0" fontId="15" fillId="7" borderId="1" xfId="153" applyFont="1" applyFill="1" applyBorder="1" applyAlignment="1">
      <alignment horizontal="left" vertical="top" wrapText="1"/>
    </xf>
    <xf numFmtId="172" fontId="16" fillId="8" borderId="1" xfId="154" applyNumberFormat="1" applyFont="1" applyFill="1" applyBorder="1" applyAlignment="1">
      <alignment horizontal="center" vertical="top"/>
    </xf>
    <xf numFmtId="169" fontId="16" fillId="8" borderId="1" xfId="155" applyNumberFormat="1" applyFont="1" applyFill="1" applyBorder="1" applyAlignment="1">
      <alignment horizontal="center" vertical="top"/>
    </xf>
    <xf numFmtId="172" fontId="16" fillId="8" borderId="1" xfId="156" applyNumberFormat="1" applyFont="1" applyFill="1" applyBorder="1" applyAlignment="1">
      <alignment horizontal="center" vertical="top"/>
    </xf>
    <xf numFmtId="0" fontId="15" fillId="7" borderId="1" xfId="158" applyFont="1" applyFill="1" applyBorder="1" applyAlignment="1">
      <alignment horizontal="left" vertical="top" wrapText="1"/>
    </xf>
    <xf numFmtId="172" fontId="16" fillId="8" borderId="1" xfId="159" applyNumberFormat="1" applyFont="1" applyFill="1" applyBorder="1" applyAlignment="1">
      <alignment horizontal="center" vertical="top"/>
    </xf>
    <xf numFmtId="169" fontId="16" fillId="8" borderId="1" xfId="160" applyNumberFormat="1" applyFont="1" applyFill="1" applyBorder="1" applyAlignment="1">
      <alignment horizontal="center" vertical="top"/>
    </xf>
    <xf numFmtId="172" fontId="16" fillId="8" borderId="1" xfId="161" applyNumberFormat="1" applyFont="1" applyFill="1" applyBorder="1" applyAlignment="1">
      <alignment horizontal="center" vertical="top"/>
    </xf>
    <xf numFmtId="0" fontId="15" fillId="7" borderId="1" xfId="142" applyFont="1" applyFill="1" applyBorder="1" applyAlignment="1">
      <alignment horizontal="center" vertical="top" wrapText="1"/>
    </xf>
    <xf numFmtId="172" fontId="16" fillId="8" borderId="1" xfId="162" applyNumberFormat="1" applyFont="1" applyFill="1" applyBorder="1" applyAlignment="1">
      <alignment horizontal="center" vertical="top"/>
    </xf>
    <xf numFmtId="170" fontId="16" fillId="6" borderId="1" xfId="145" applyNumberFormat="1" applyFont="1" applyFill="1" applyBorder="1" applyAlignment="1">
      <alignment horizontal="center" vertical="top"/>
    </xf>
    <xf numFmtId="0" fontId="15" fillId="7" borderId="1" xfId="147" applyFont="1" applyFill="1" applyBorder="1" applyAlignment="1">
      <alignment horizontal="center" vertical="top" wrapText="1"/>
    </xf>
    <xf numFmtId="0" fontId="16" fillId="8" borderId="1" xfId="163" applyFont="1" applyFill="1" applyBorder="1" applyAlignment="1">
      <alignment horizontal="center" vertical="top" wrapText="1"/>
    </xf>
    <xf numFmtId="170" fontId="16" fillId="8" borderId="1" xfId="164" applyNumberFormat="1" applyFont="1" applyFill="1" applyBorder="1" applyAlignment="1">
      <alignment horizontal="center" vertical="top" wrapText="1"/>
    </xf>
    <xf numFmtId="0" fontId="15" fillId="7" borderId="1" xfId="153" applyFont="1" applyFill="1" applyBorder="1" applyAlignment="1">
      <alignment horizontal="center" vertical="top" wrapText="1"/>
    </xf>
    <xf numFmtId="0" fontId="16" fillId="8" borderId="1" xfId="165" applyFont="1" applyFill="1" applyBorder="1" applyAlignment="1">
      <alignment horizontal="center" vertical="top" wrapText="1"/>
    </xf>
    <xf numFmtId="170" fontId="16" fillId="8" borderId="1" xfId="166" applyNumberFormat="1" applyFont="1" applyFill="1" applyBorder="1" applyAlignment="1">
      <alignment horizontal="center" vertical="top" wrapText="1"/>
    </xf>
    <xf numFmtId="170" fontId="16" fillId="6" borderId="1" xfId="150" applyNumberFormat="1" applyFont="1" applyFill="1" applyBorder="1" applyAlignment="1">
      <alignment horizontal="center" vertical="top"/>
    </xf>
    <xf numFmtId="0" fontId="15" fillId="7" borderId="1" xfId="158" applyFont="1" applyFill="1" applyBorder="1" applyAlignment="1">
      <alignment horizontal="center" vertical="top" wrapText="1"/>
    </xf>
    <xf numFmtId="0" fontId="16" fillId="8" borderId="1" xfId="167" applyFont="1" applyFill="1" applyBorder="1" applyAlignment="1">
      <alignment horizontal="center" vertical="top" wrapText="1"/>
    </xf>
    <xf numFmtId="170" fontId="16" fillId="8" borderId="1" xfId="168" applyNumberFormat="1" applyFont="1" applyFill="1" applyBorder="1" applyAlignment="1">
      <alignment horizontal="center" vertical="top" wrapText="1"/>
    </xf>
    <xf numFmtId="0" fontId="18" fillId="9" borderId="12" xfId="54" applyFont="1" applyFill="1" applyBorder="1" applyAlignment="1">
      <alignment horizontal="left" vertical="center" wrapText="1"/>
    </xf>
    <xf numFmtId="0" fontId="15" fillId="0" borderId="1" xfId="140" applyFont="1" applyBorder="1" applyAlignment="1">
      <alignment horizontal="center" vertical="center" wrapText="1"/>
    </xf>
    <xf numFmtId="0" fontId="15" fillId="6" borderId="1" xfId="142" applyFont="1" applyFill="1" applyBorder="1" applyAlignment="1">
      <alignment horizontal="left" vertical="top" wrapText="1"/>
    </xf>
    <xf numFmtId="0" fontId="16" fillId="8" borderId="1" xfId="172" applyFont="1" applyFill="1" applyBorder="1" applyAlignment="1">
      <alignment horizontal="right" vertical="top"/>
    </xf>
    <xf numFmtId="175" fontId="16" fillId="8" borderId="1" xfId="173" applyNumberFormat="1" applyFont="1" applyFill="1" applyBorder="1" applyAlignment="1">
      <alignment horizontal="right" vertical="top"/>
    </xf>
    <xf numFmtId="170" fontId="16" fillId="6" borderId="1" xfId="162" applyNumberFormat="1" applyFont="1" applyFill="1" applyBorder="1" applyAlignment="1">
      <alignment horizontal="right" vertical="top"/>
    </xf>
    <xf numFmtId="171" fontId="16" fillId="8" borderId="1" xfId="174" applyNumberFormat="1" applyFont="1" applyFill="1" applyBorder="1" applyAlignment="1">
      <alignment horizontal="right" vertical="top"/>
    </xf>
    <xf numFmtId="171" fontId="16" fillId="8" borderId="1" xfId="175" applyNumberFormat="1" applyFont="1" applyFill="1" applyBorder="1" applyAlignment="1">
      <alignment horizontal="right" vertical="top"/>
    </xf>
    <xf numFmtId="0" fontId="15" fillId="6" borderId="1" xfId="153" applyFont="1" applyFill="1" applyBorder="1" applyAlignment="1">
      <alignment horizontal="left" vertical="top" wrapText="1"/>
    </xf>
    <xf numFmtId="0" fontId="16" fillId="8" borderId="1" xfId="177" applyFont="1" applyFill="1" applyBorder="1" applyAlignment="1">
      <alignment horizontal="right" vertical="top"/>
    </xf>
    <xf numFmtId="175" fontId="16" fillId="8" borderId="1" xfId="178" applyNumberFormat="1" applyFont="1" applyFill="1" applyBorder="1" applyAlignment="1">
      <alignment horizontal="right" vertical="top"/>
    </xf>
    <xf numFmtId="170" fontId="16" fillId="6" borderId="1" xfId="179" applyNumberFormat="1" applyFont="1" applyFill="1" applyBorder="1" applyAlignment="1">
      <alignment horizontal="right" vertical="top"/>
    </xf>
    <xf numFmtId="171" fontId="16" fillId="8" borderId="1" xfId="180" applyNumberFormat="1" applyFont="1" applyFill="1" applyBorder="1" applyAlignment="1">
      <alignment horizontal="right" vertical="top"/>
    </xf>
    <xf numFmtId="171" fontId="16" fillId="8" borderId="1" xfId="181" applyNumberFormat="1" applyFont="1" applyFill="1" applyBorder="1" applyAlignment="1">
      <alignment horizontal="right" vertical="top"/>
    </xf>
    <xf numFmtId="0" fontId="16" fillId="8" borderId="1" xfId="182" applyFont="1" applyFill="1" applyBorder="1" applyAlignment="1">
      <alignment horizontal="right" vertical="top"/>
    </xf>
    <xf numFmtId="175" fontId="16" fillId="8" borderId="1" xfId="183" applyNumberFormat="1" applyFont="1" applyFill="1" applyBorder="1" applyAlignment="1">
      <alignment horizontal="right" vertical="top"/>
    </xf>
    <xf numFmtId="170" fontId="16" fillId="8" borderId="1" xfId="151" applyNumberFormat="1" applyFont="1" applyFill="1" applyBorder="1" applyAlignment="1">
      <alignment horizontal="right" vertical="top"/>
    </xf>
    <xf numFmtId="171" fontId="16" fillId="8" borderId="1" xfId="184" applyNumberFormat="1" applyFont="1" applyFill="1" applyBorder="1" applyAlignment="1">
      <alignment horizontal="right" vertical="top"/>
    </xf>
    <xf numFmtId="171" fontId="16" fillId="8" borderId="1" xfId="185" applyNumberFormat="1" applyFont="1" applyFill="1" applyBorder="1" applyAlignment="1">
      <alignment horizontal="right" vertical="top"/>
    </xf>
    <xf numFmtId="0" fontId="15" fillId="10" borderId="1" xfId="153" applyFont="1" applyFill="1" applyBorder="1" applyAlignment="1">
      <alignment horizontal="left" vertical="top" wrapText="1"/>
    </xf>
    <xf numFmtId="175" fontId="16" fillId="8" borderId="1" xfId="186" applyNumberFormat="1" applyFont="1" applyFill="1" applyBorder="1" applyAlignment="1">
      <alignment horizontal="right" vertical="top"/>
    </xf>
    <xf numFmtId="170" fontId="16" fillId="10" borderId="1" xfId="179" applyNumberFormat="1" applyFont="1" applyFill="1" applyBorder="1" applyAlignment="1">
      <alignment horizontal="right" vertical="top"/>
    </xf>
    <xf numFmtId="170" fontId="16" fillId="8" borderId="1" xfId="179" applyNumberFormat="1" applyFont="1" applyFill="1" applyBorder="1" applyAlignment="1">
      <alignment horizontal="right" vertical="top"/>
    </xf>
    <xf numFmtId="0" fontId="15" fillId="6" borderId="1" xfId="147" applyFont="1" applyFill="1" applyBorder="1" applyAlignment="1">
      <alignment horizontal="left" vertical="top" wrapText="1"/>
    </xf>
    <xf numFmtId="170" fontId="16" fillId="6" borderId="1" xfId="151" applyNumberFormat="1" applyFont="1" applyFill="1" applyBorder="1" applyAlignment="1">
      <alignment horizontal="right" vertical="top"/>
    </xf>
    <xf numFmtId="175" fontId="16" fillId="8" borderId="1" xfId="188" applyNumberFormat="1" applyFont="1" applyFill="1" applyBorder="1" applyAlignment="1">
      <alignment horizontal="right" vertical="top"/>
    </xf>
    <xf numFmtId="175" fontId="16" fillId="8" borderId="1" xfId="189" applyNumberFormat="1" applyFont="1" applyFill="1" applyBorder="1" applyAlignment="1">
      <alignment horizontal="right" vertical="top"/>
    </xf>
    <xf numFmtId="170" fontId="16" fillId="8" borderId="1" xfId="190" applyNumberFormat="1" applyFont="1" applyFill="1" applyBorder="1" applyAlignment="1">
      <alignment horizontal="right" vertical="top"/>
    </xf>
    <xf numFmtId="171" fontId="16" fillId="8" borderId="1" xfId="191" applyNumberFormat="1" applyFont="1" applyFill="1" applyBorder="1" applyAlignment="1">
      <alignment horizontal="right" vertical="top"/>
    </xf>
    <xf numFmtId="171" fontId="16" fillId="8" borderId="1" xfId="192" applyNumberFormat="1" applyFont="1" applyFill="1" applyBorder="1" applyAlignment="1">
      <alignment horizontal="right" vertical="top"/>
    </xf>
    <xf numFmtId="0" fontId="18" fillId="9" borderId="6" xfId="196" applyFont="1" applyFill="1" applyBorder="1" applyAlignment="1">
      <alignment horizontal="left" vertical="center" wrapText="1"/>
    </xf>
    <xf numFmtId="0" fontId="15" fillId="0" borderId="1" xfId="198" applyFont="1" applyBorder="1" applyAlignment="1">
      <alignment horizontal="center" vertical="center"/>
    </xf>
    <xf numFmtId="0" fontId="15" fillId="0" borderId="1" xfId="199" applyFont="1" applyBorder="1" applyAlignment="1">
      <alignment horizontal="center" vertical="center"/>
    </xf>
    <xf numFmtId="0" fontId="15" fillId="7" borderId="1" xfId="200" applyFont="1" applyFill="1" applyBorder="1" applyAlignment="1">
      <alignment horizontal="center" vertical="center" wrapText="1"/>
    </xf>
    <xf numFmtId="169" fontId="16" fillId="8" borderId="1" xfId="201" applyNumberFormat="1" applyFont="1" applyFill="1" applyBorder="1" applyAlignment="1">
      <alignment horizontal="center" vertical="center"/>
    </xf>
    <xf numFmtId="171" fontId="16" fillId="8" borderId="1" xfId="174" applyNumberFormat="1" applyFont="1" applyFill="1" applyBorder="1" applyAlignment="1">
      <alignment horizontal="center" vertical="center"/>
    </xf>
    <xf numFmtId="0" fontId="16" fillId="8" borderId="1" xfId="202" applyFont="1" applyFill="1" applyBorder="1" applyAlignment="1">
      <alignment horizontal="center" vertical="center" wrapText="1"/>
    </xf>
    <xf numFmtId="0" fontId="15" fillId="7" borderId="1" xfId="203" applyFont="1" applyFill="1" applyBorder="1" applyAlignment="1">
      <alignment horizontal="center" vertical="center" wrapText="1"/>
    </xf>
    <xf numFmtId="169" fontId="16" fillId="8" borderId="1" xfId="204" applyNumberFormat="1" applyFont="1" applyFill="1" applyBorder="1" applyAlignment="1">
      <alignment horizontal="center" vertical="center"/>
    </xf>
    <xf numFmtId="171" fontId="16" fillId="8" borderId="1" xfId="184" applyNumberFormat="1" applyFont="1" applyFill="1" applyBorder="1" applyAlignment="1">
      <alignment horizontal="center" vertical="center"/>
    </xf>
    <xf numFmtId="0" fontId="16" fillId="8" borderId="1" xfId="164" applyFont="1" applyFill="1" applyBorder="1" applyAlignment="1">
      <alignment horizontal="center" vertical="center" wrapText="1"/>
    </xf>
    <xf numFmtId="0" fontId="16" fillId="8" borderId="1" xfId="163" applyFont="1" applyFill="1" applyBorder="1" applyAlignment="1">
      <alignment horizontal="center" vertical="center" wrapText="1"/>
    </xf>
    <xf numFmtId="171" fontId="16" fillId="8" borderId="1" xfId="185" applyNumberFormat="1" applyFont="1" applyFill="1" applyBorder="1" applyAlignment="1">
      <alignment horizontal="center" vertical="center"/>
    </xf>
    <xf numFmtId="0" fontId="15" fillId="7" borderId="1" xfId="205" applyFont="1" applyFill="1" applyBorder="1" applyAlignment="1">
      <alignment horizontal="center" vertical="center" wrapText="1"/>
    </xf>
    <xf numFmtId="0" fontId="16" fillId="8" borderId="1" xfId="206" applyFont="1" applyFill="1" applyBorder="1" applyAlignment="1">
      <alignment horizontal="center" vertical="center" wrapText="1"/>
    </xf>
    <xf numFmtId="172" fontId="16" fillId="8" borderId="1" xfId="190" applyNumberFormat="1" applyFont="1" applyFill="1" applyBorder="1" applyAlignment="1">
      <alignment horizontal="center" vertical="center"/>
    </xf>
    <xf numFmtId="172" fontId="16" fillId="8" borderId="1" xfId="161" applyNumberFormat="1" applyFont="1" applyFill="1" applyBorder="1" applyAlignment="1">
      <alignment horizontal="center" vertical="center"/>
    </xf>
    <xf numFmtId="169" fontId="16" fillId="8" borderId="1" xfId="201" applyNumberFormat="1" applyFont="1" applyFill="1" applyBorder="1" applyAlignment="1">
      <alignment horizontal="center" vertical="top"/>
    </xf>
    <xf numFmtId="171" fontId="16" fillId="8" borderId="1" xfId="174" applyNumberFormat="1" applyFont="1" applyFill="1" applyBorder="1" applyAlignment="1">
      <alignment horizontal="center" vertical="top"/>
    </xf>
    <xf numFmtId="0" fontId="16" fillId="8" borderId="1" xfId="202" applyFont="1" applyFill="1" applyBorder="1" applyAlignment="1">
      <alignment horizontal="center" vertical="top" wrapText="1"/>
    </xf>
    <xf numFmtId="169" fontId="16" fillId="8" borderId="1" xfId="204" applyNumberFormat="1" applyFont="1" applyFill="1" applyBorder="1" applyAlignment="1">
      <alignment horizontal="center" vertical="top"/>
    </xf>
    <xf numFmtId="171" fontId="16" fillId="8" borderId="1" xfId="184" applyNumberFormat="1" applyFont="1" applyFill="1" applyBorder="1" applyAlignment="1">
      <alignment horizontal="center" vertical="top"/>
    </xf>
    <xf numFmtId="0" fontId="16" fillId="8" borderId="1" xfId="164" applyFont="1" applyFill="1" applyBorder="1" applyAlignment="1">
      <alignment horizontal="center" vertical="top" wrapText="1"/>
    </xf>
    <xf numFmtId="171" fontId="16" fillId="8" borderId="1" xfId="185" applyNumberFormat="1" applyFont="1" applyFill="1" applyBorder="1" applyAlignment="1">
      <alignment horizontal="center" vertical="top"/>
    </xf>
    <xf numFmtId="0" fontId="16" fillId="8" borderId="1" xfId="206" applyFont="1" applyFill="1" applyBorder="1" applyAlignment="1">
      <alignment horizontal="center" vertical="top" wrapText="1"/>
    </xf>
    <xf numFmtId="172" fontId="16" fillId="8" borderId="1" xfId="190" applyNumberFormat="1" applyFont="1" applyFill="1" applyBorder="1" applyAlignment="1">
      <alignment horizontal="center" vertical="top"/>
    </xf>
    <xf numFmtId="2" fontId="10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left" vertical="center"/>
    </xf>
    <xf numFmtId="165" fontId="10" fillId="0" borderId="0" xfId="0" applyNumberFormat="1" applyFont="1" applyAlignment="1">
      <alignment horizontal="left" vertical="center"/>
    </xf>
    <xf numFmtId="166" fontId="11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2" fontId="13" fillId="0" borderId="1" xfId="0" applyNumberFormat="1" applyFont="1" applyBorder="1"/>
    <xf numFmtId="0" fontId="15" fillId="7" borderId="1" xfId="207" applyFont="1" applyFill="1" applyBorder="1" applyAlignment="1">
      <alignment horizontal="left" vertical="top" wrapText="1"/>
    </xf>
    <xf numFmtId="169" fontId="16" fillId="8" borderId="1" xfId="208" applyNumberFormat="1" applyFont="1" applyFill="1" applyBorder="1" applyAlignment="1">
      <alignment horizontal="center" vertical="top"/>
    </xf>
    <xf numFmtId="171" fontId="16" fillId="8" borderId="1" xfId="209" applyNumberFormat="1" applyFont="1" applyFill="1" applyBorder="1" applyAlignment="1">
      <alignment horizontal="left" vertical="top"/>
    </xf>
    <xf numFmtId="175" fontId="16" fillId="8" borderId="1" xfId="210" applyNumberFormat="1" applyFont="1" applyFill="1" applyBorder="1" applyAlignment="1">
      <alignment horizontal="left" vertical="top"/>
    </xf>
    <xf numFmtId="174" fontId="16" fillId="8" borderId="1" xfId="211" applyNumberFormat="1" applyFont="1" applyFill="1" applyBorder="1" applyAlignment="1">
      <alignment horizontal="left" vertical="top"/>
    </xf>
    <xf numFmtId="174" fontId="16" fillId="8" borderId="1" xfId="212" applyNumberFormat="1" applyFont="1" applyFill="1" applyBorder="1" applyAlignment="1">
      <alignment horizontal="left" vertical="top"/>
    </xf>
    <xf numFmtId="0" fontId="15" fillId="7" borderId="1" xfId="218" applyFont="1" applyFill="1" applyBorder="1" applyAlignment="1">
      <alignment horizontal="left" vertical="top" wrapText="1"/>
    </xf>
    <xf numFmtId="169" fontId="16" fillId="8" borderId="1" xfId="219" applyNumberFormat="1" applyFont="1" applyFill="1" applyBorder="1" applyAlignment="1">
      <alignment horizontal="center" vertical="top"/>
    </xf>
    <xf numFmtId="171" fontId="16" fillId="8" borderId="1" xfId="220" applyNumberFormat="1" applyFont="1" applyFill="1" applyBorder="1" applyAlignment="1">
      <alignment horizontal="left" vertical="top"/>
    </xf>
    <xf numFmtId="175" fontId="16" fillId="8" borderId="1" xfId="221" applyNumberFormat="1" applyFont="1" applyFill="1" applyBorder="1" applyAlignment="1">
      <alignment horizontal="left" vertical="top"/>
    </xf>
    <xf numFmtId="174" fontId="16" fillId="8" borderId="1" xfId="222" applyNumberFormat="1" applyFont="1" applyFill="1" applyBorder="1" applyAlignment="1">
      <alignment horizontal="left" vertical="top"/>
    </xf>
    <xf numFmtId="174" fontId="16" fillId="8" borderId="1" xfId="223" applyNumberFormat="1" applyFont="1" applyFill="1" applyBorder="1" applyAlignment="1">
      <alignment horizontal="left" vertical="top"/>
    </xf>
    <xf numFmtId="0" fontId="15" fillId="7" borderId="1" xfId="229" applyFont="1" applyFill="1" applyBorder="1" applyAlignment="1">
      <alignment horizontal="left" vertical="top" wrapText="1"/>
    </xf>
    <xf numFmtId="169" fontId="16" fillId="8" borderId="1" xfId="230" applyNumberFormat="1" applyFont="1" applyFill="1" applyBorder="1" applyAlignment="1">
      <alignment horizontal="center" vertical="top"/>
    </xf>
    <xf numFmtId="171" fontId="16" fillId="8" borderId="1" xfId="231" applyNumberFormat="1" applyFont="1" applyFill="1" applyBorder="1" applyAlignment="1">
      <alignment horizontal="left" vertical="top"/>
    </xf>
    <xf numFmtId="175" fontId="16" fillId="8" borderId="1" xfId="232" applyNumberFormat="1" applyFont="1" applyFill="1" applyBorder="1" applyAlignment="1">
      <alignment horizontal="left" vertical="top"/>
    </xf>
    <xf numFmtId="174" fontId="16" fillId="8" borderId="1" xfId="233" applyNumberFormat="1" applyFont="1" applyFill="1" applyBorder="1" applyAlignment="1">
      <alignment horizontal="left" vertical="top"/>
    </xf>
    <xf numFmtId="174" fontId="16" fillId="8" borderId="1" xfId="234" applyNumberFormat="1" applyFont="1" applyFill="1" applyBorder="1" applyAlignment="1">
      <alignment horizontal="left" vertical="top"/>
    </xf>
    <xf numFmtId="0" fontId="15" fillId="0" borderId="0" xfId="97" applyFont="1" applyBorder="1" applyAlignment="1">
      <alignment horizontal="center" wrapText="1"/>
    </xf>
    <xf numFmtId="0" fontId="15" fillId="7" borderId="1" xfId="241" applyFont="1" applyFill="1" applyBorder="1" applyAlignment="1">
      <alignment horizontal="left" vertical="top" wrapText="1"/>
    </xf>
    <xf numFmtId="172" fontId="16" fillId="8" borderId="1" xfId="242" applyNumberFormat="1" applyFont="1" applyFill="1" applyBorder="1" applyAlignment="1">
      <alignment horizontal="center" vertical="top"/>
    </xf>
    <xf numFmtId="169" fontId="16" fillId="8" borderId="1" xfId="243" applyNumberFormat="1" applyFont="1" applyFill="1" applyBorder="1" applyAlignment="1">
      <alignment horizontal="center" vertical="top"/>
    </xf>
    <xf numFmtId="172" fontId="16" fillId="8" borderId="1" xfId="244" applyNumberFormat="1" applyFont="1" applyFill="1" applyBorder="1" applyAlignment="1">
      <alignment horizontal="center" vertical="top"/>
    </xf>
    <xf numFmtId="172" fontId="16" fillId="8" borderId="1" xfId="245" applyNumberFormat="1" applyFont="1" applyFill="1" applyBorder="1" applyAlignment="1">
      <alignment horizontal="center" vertical="top"/>
    </xf>
    <xf numFmtId="169" fontId="16" fillId="8" borderId="1" xfId="246" applyNumberFormat="1" applyFont="1" applyFill="1" applyBorder="1" applyAlignment="1">
      <alignment horizontal="center" vertical="top"/>
    </xf>
    <xf numFmtId="172" fontId="16" fillId="8" borderId="1" xfId="247" applyNumberFormat="1" applyFont="1" applyFill="1" applyBorder="1" applyAlignment="1">
      <alignment horizontal="center" vertical="top"/>
    </xf>
    <xf numFmtId="0" fontId="15" fillId="7" borderId="1" xfId="249" applyFont="1" applyFill="1" applyBorder="1" applyAlignment="1">
      <alignment horizontal="left" vertical="top" wrapText="1"/>
    </xf>
    <xf numFmtId="172" fontId="16" fillId="8" borderId="1" xfId="250" applyNumberFormat="1" applyFont="1" applyFill="1" applyBorder="1" applyAlignment="1">
      <alignment horizontal="center" vertical="top"/>
    </xf>
    <xf numFmtId="169" fontId="16" fillId="8" borderId="1" xfId="251" applyNumberFormat="1" applyFont="1" applyFill="1" applyBorder="1" applyAlignment="1">
      <alignment horizontal="center" vertical="top"/>
    </xf>
    <xf numFmtId="172" fontId="16" fillId="8" borderId="1" xfId="252" applyNumberFormat="1" applyFont="1" applyFill="1" applyBorder="1" applyAlignment="1">
      <alignment horizontal="center" vertical="top"/>
    </xf>
    <xf numFmtId="172" fontId="16" fillId="8" borderId="1" xfId="253" applyNumberFormat="1" applyFont="1" applyFill="1" applyBorder="1" applyAlignment="1">
      <alignment horizontal="center" vertical="top"/>
    </xf>
    <xf numFmtId="169" fontId="16" fillId="8" borderId="1" xfId="254" applyNumberFormat="1" applyFont="1" applyFill="1" applyBorder="1" applyAlignment="1">
      <alignment horizontal="center" vertical="top"/>
    </xf>
    <xf numFmtId="172" fontId="16" fillId="8" borderId="1" xfId="255" applyNumberFormat="1" applyFont="1" applyFill="1" applyBorder="1" applyAlignment="1">
      <alignment horizontal="center" vertical="top"/>
    </xf>
    <xf numFmtId="172" fontId="16" fillId="8" borderId="1" xfId="256" applyNumberFormat="1" applyFont="1" applyFill="1" applyBorder="1" applyAlignment="1">
      <alignment horizontal="center" vertical="top"/>
    </xf>
    <xf numFmtId="172" fontId="16" fillId="8" borderId="1" xfId="257" applyNumberFormat="1" applyFont="1" applyFill="1" applyBorder="1" applyAlignment="1">
      <alignment horizontal="center" vertical="top"/>
    </xf>
    <xf numFmtId="0" fontId="15" fillId="7" borderId="1" xfId="259" applyFont="1" applyFill="1" applyBorder="1" applyAlignment="1">
      <alignment horizontal="left" vertical="top" wrapText="1"/>
    </xf>
    <xf numFmtId="172" fontId="16" fillId="8" borderId="1" xfId="260" applyNumberFormat="1" applyFont="1" applyFill="1" applyBorder="1" applyAlignment="1">
      <alignment horizontal="center" vertical="top"/>
    </xf>
    <xf numFmtId="169" fontId="16" fillId="8" borderId="1" xfId="261" applyNumberFormat="1" applyFont="1" applyFill="1" applyBorder="1" applyAlignment="1">
      <alignment horizontal="center" vertical="top"/>
    </xf>
    <xf numFmtId="172" fontId="16" fillId="8" borderId="1" xfId="262" applyNumberFormat="1" applyFont="1" applyFill="1" applyBorder="1" applyAlignment="1">
      <alignment horizontal="center" vertical="top"/>
    </xf>
    <xf numFmtId="172" fontId="16" fillId="8" borderId="1" xfId="263" applyNumberFormat="1" applyFont="1" applyFill="1" applyBorder="1" applyAlignment="1">
      <alignment horizontal="center" vertical="top"/>
    </xf>
    <xf numFmtId="169" fontId="16" fillId="8" borderId="1" xfId="264" applyNumberFormat="1" applyFont="1" applyFill="1" applyBorder="1" applyAlignment="1">
      <alignment horizontal="center" vertical="top"/>
    </xf>
    <xf numFmtId="172" fontId="16" fillId="8" borderId="1" xfId="265" applyNumberFormat="1" applyFont="1" applyFill="1" applyBorder="1" applyAlignment="1">
      <alignment horizontal="center" vertical="top"/>
    </xf>
    <xf numFmtId="172" fontId="16" fillId="8" borderId="1" xfId="266" applyNumberFormat="1" applyFont="1" applyFill="1" applyBorder="1" applyAlignment="1">
      <alignment horizontal="center" vertical="top"/>
    </xf>
    <xf numFmtId="174" fontId="16" fillId="6" borderId="1" xfId="244" applyNumberFormat="1" applyFont="1" applyFill="1" applyBorder="1" applyAlignment="1">
      <alignment horizontal="center" vertical="top"/>
    </xf>
    <xf numFmtId="172" fontId="16" fillId="8" borderId="1" xfId="267" applyNumberFormat="1" applyFont="1" applyFill="1" applyBorder="1" applyAlignment="1">
      <alignment horizontal="center" vertical="top"/>
    </xf>
    <xf numFmtId="170" fontId="16" fillId="6" borderId="1" xfId="247" applyNumberFormat="1" applyFont="1" applyFill="1" applyBorder="1" applyAlignment="1">
      <alignment horizontal="center" vertical="top"/>
    </xf>
    <xf numFmtId="0" fontId="16" fillId="8" borderId="1" xfId="268" applyFont="1" applyFill="1" applyBorder="1" applyAlignment="1">
      <alignment horizontal="center" vertical="top" wrapText="1"/>
    </xf>
    <xf numFmtId="0" fontId="16" fillId="8" borderId="1" xfId="269" applyFont="1" applyFill="1" applyBorder="1" applyAlignment="1">
      <alignment horizontal="center" vertical="top" wrapText="1"/>
    </xf>
    <xf numFmtId="0" fontId="16" fillId="8" borderId="1" xfId="270" applyFont="1" applyFill="1" applyBorder="1" applyAlignment="1">
      <alignment horizontal="center" vertical="top" wrapText="1"/>
    </xf>
    <xf numFmtId="170" fontId="16" fillId="8" borderId="1" xfId="271" applyNumberFormat="1" applyFont="1" applyFill="1" applyBorder="1" applyAlignment="1">
      <alignment horizontal="center" vertical="top" wrapText="1"/>
    </xf>
    <xf numFmtId="0" fontId="16" fillId="8" borderId="1" xfId="272" applyFont="1" applyFill="1" applyBorder="1" applyAlignment="1">
      <alignment horizontal="center" vertical="top" wrapText="1"/>
    </xf>
    <xf numFmtId="0" fontId="16" fillId="8" borderId="1" xfId="273" applyFont="1" applyFill="1" applyBorder="1" applyAlignment="1">
      <alignment horizontal="center" vertical="top" wrapText="1"/>
    </xf>
    <xf numFmtId="0" fontId="16" fillId="8" borderId="1" xfId="274" applyFont="1" applyFill="1" applyBorder="1" applyAlignment="1">
      <alignment horizontal="center" vertical="top" wrapText="1"/>
    </xf>
    <xf numFmtId="0" fontId="16" fillId="8" borderId="1" xfId="275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6" fillId="8" borderId="1" xfId="276" applyFont="1" applyFill="1" applyBorder="1" applyAlignment="1">
      <alignment horizontal="left" vertical="top"/>
    </xf>
    <xf numFmtId="175" fontId="16" fillId="8" borderId="1" xfId="215" applyNumberFormat="1" applyFont="1" applyFill="1" applyBorder="1" applyAlignment="1">
      <alignment horizontal="left" vertical="top"/>
    </xf>
    <xf numFmtId="174" fontId="16" fillId="6" borderId="1" xfId="267" applyNumberFormat="1" applyFont="1" applyFill="1" applyBorder="1" applyAlignment="1">
      <alignment horizontal="left" vertical="top"/>
    </xf>
    <xf numFmtId="171" fontId="16" fillId="8" borderId="1" xfId="214" applyNumberFormat="1" applyFont="1" applyFill="1" applyBorder="1" applyAlignment="1">
      <alignment horizontal="left" vertical="top"/>
    </xf>
    <xf numFmtId="171" fontId="16" fillId="8" borderId="1" xfId="277" applyNumberFormat="1" applyFont="1" applyFill="1" applyBorder="1" applyAlignment="1">
      <alignment horizontal="left" vertical="top"/>
    </xf>
    <xf numFmtId="0" fontId="16" fillId="8" borderId="1" xfId="278" applyFont="1" applyFill="1" applyBorder="1" applyAlignment="1">
      <alignment horizontal="left" vertical="top"/>
    </xf>
    <xf numFmtId="175" fontId="16" fillId="8" borderId="1" xfId="279" applyNumberFormat="1" applyFont="1" applyFill="1" applyBorder="1" applyAlignment="1">
      <alignment horizontal="left" vertical="top"/>
    </xf>
    <xf numFmtId="174" fontId="16" fillId="6" borderId="1" xfId="280" applyNumberFormat="1" applyFont="1" applyFill="1" applyBorder="1" applyAlignment="1">
      <alignment horizontal="left" vertical="top"/>
    </xf>
    <xf numFmtId="171" fontId="16" fillId="8" borderId="1" xfId="281" applyNumberFormat="1" applyFont="1" applyFill="1" applyBorder="1" applyAlignment="1">
      <alignment horizontal="left" vertical="top"/>
    </xf>
    <xf numFmtId="171" fontId="16" fillId="8" borderId="1" xfId="282" applyNumberFormat="1" applyFont="1" applyFill="1" applyBorder="1" applyAlignment="1">
      <alignment horizontal="left" vertical="top"/>
    </xf>
    <xf numFmtId="0" fontId="3" fillId="10" borderId="1" xfId="0" applyFont="1" applyFill="1" applyBorder="1" applyAlignment="1">
      <alignment horizontal="left"/>
    </xf>
    <xf numFmtId="0" fontId="16" fillId="8" borderId="1" xfId="283" applyFont="1" applyFill="1" applyBorder="1" applyAlignment="1">
      <alignment horizontal="left" vertical="top"/>
    </xf>
    <xf numFmtId="175" fontId="16" fillId="8" borderId="1" xfId="226" applyNumberFormat="1" applyFont="1" applyFill="1" applyBorder="1" applyAlignment="1">
      <alignment horizontal="left" vertical="top"/>
    </xf>
    <xf numFmtId="174" fontId="16" fillId="8" borderId="1" xfId="257" applyNumberFormat="1" applyFont="1" applyFill="1" applyBorder="1" applyAlignment="1">
      <alignment horizontal="left" vertical="top"/>
    </xf>
    <xf numFmtId="171" fontId="16" fillId="8" borderId="1" xfId="225" applyNumberFormat="1" applyFont="1" applyFill="1" applyBorder="1" applyAlignment="1">
      <alignment horizontal="left" vertical="top"/>
    </xf>
    <xf numFmtId="171" fontId="16" fillId="8" borderId="1" xfId="284" applyNumberFormat="1" applyFont="1" applyFill="1" applyBorder="1" applyAlignment="1">
      <alignment horizontal="left" vertical="top"/>
    </xf>
    <xf numFmtId="175" fontId="16" fillId="8" borderId="1" xfId="285" applyNumberFormat="1" applyFont="1" applyFill="1" applyBorder="1" applyAlignment="1">
      <alignment horizontal="left" vertical="top"/>
    </xf>
    <xf numFmtId="174" fontId="16" fillId="10" borderId="1" xfId="280" applyNumberFormat="1" applyFont="1" applyFill="1" applyBorder="1" applyAlignment="1">
      <alignment horizontal="left" vertical="top"/>
    </xf>
    <xf numFmtId="175" fontId="16" fillId="8" borderId="1" xfId="286" applyNumberFormat="1" applyFont="1" applyFill="1" applyBorder="1" applyAlignment="1">
      <alignment horizontal="left" vertical="top"/>
    </xf>
    <xf numFmtId="175" fontId="16" fillId="8" borderId="1" xfId="237" applyNumberFormat="1" applyFont="1" applyFill="1" applyBorder="1" applyAlignment="1">
      <alignment horizontal="left" vertical="top"/>
    </xf>
    <xf numFmtId="174" fontId="16" fillId="8" borderId="1" xfId="287" applyNumberFormat="1" applyFont="1" applyFill="1" applyBorder="1" applyAlignment="1">
      <alignment horizontal="left" vertical="top"/>
    </xf>
    <xf numFmtId="171" fontId="16" fillId="8" borderId="1" xfId="236" applyNumberFormat="1" applyFont="1" applyFill="1" applyBorder="1" applyAlignment="1">
      <alignment horizontal="left" vertical="top"/>
    </xf>
    <xf numFmtId="171" fontId="16" fillId="8" borderId="1" xfId="288" applyNumberFormat="1" applyFont="1" applyFill="1" applyBorder="1" applyAlignment="1">
      <alignment horizontal="left" vertical="top"/>
    </xf>
    <xf numFmtId="0" fontId="15" fillId="7" borderId="1" xfId="207" applyFont="1" applyFill="1" applyBorder="1" applyAlignment="1">
      <alignment horizontal="center" vertical="top" wrapText="1"/>
    </xf>
    <xf numFmtId="171" fontId="16" fillId="8" borderId="1" xfId="209" applyNumberFormat="1" applyFont="1" applyFill="1" applyBorder="1" applyAlignment="1">
      <alignment horizontal="center" vertical="top"/>
    </xf>
    <xf numFmtId="0" fontId="16" fillId="8" borderId="1" xfId="289" applyFont="1" applyFill="1" applyBorder="1" applyAlignment="1">
      <alignment horizontal="center" vertical="top" wrapText="1"/>
    </xf>
    <xf numFmtId="0" fontId="15" fillId="7" borderId="1" xfId="218" applyFont="1" applyFill="1" applyBorder="1" applyAlignment="1">
      <alignment horizontal="center" vertical="top" wrapText="1"/>
    </xf>
    <xf numFmtId="171" fontId="16" fillId="8" borderId="1" xfId="220" applyNumberFormat="1" applyFont="1" applyFill="1" applyBorder="1" applyAlignment="1">
      <alignment horizontal="center" vertical="top"/>
    </xf>
    <xf numFmtId="171" fontId="16" fillId="8" borderId="1" xfId="291" applyNumberFormat="1" applyFont="1" applyFill="1" applyBorder="1" applyAlignment="1">
      <alignment horizontal="center" vertical="top"/>
    </xf>
    <xf numFmtId="0" fontId="15" fillId="7" borderId="1" xfId="229" applyFont="1" applyFill="1" applyBorder="1" applyAlignment="1">
      <alignment horizontal="center" vertical="top" wrapText="1"/>
    </xf>
    <xf numFmtId="0" fontId="16" fillId="8" borderId="1" xfId="292" applyFont="1" applyFill="1" applyBorder="1" applyAlignment="1">
      <alignment horizontal="center" vertical="top" wrapText="1"/>
    </xf>
    <xf numFmtId="172" fontId="16" fillId="8" borderId="1" xfId="293" applyNumberFormat="1" applyFont="1" applyFill="1" applyBorder="1" applyAlignment="1">
      <alignment horizontal="center" vertical="top"/>
    </xf>
    <xf numFmtId="169" fontId="16" fillId="8" borderId="1" xfId="213" applyNumberFormat="1" applyFont="1" applyFill="1" applyBorder="1" applyAlignment="1">
      <alignment horizontal="center" vertical="top"/>
    </xf>
    <xf numFmtId="174" fontId="16" fillId="8" borderId="1" xfId="216" applyNumberFormat="1" applyFont="1" applyFill="1" applyBorder="1" applyAlignment="1">
      <alignment horizontal="left" vertical="top"/>
    </xf>
    <xf numFmtId="174" fontId="16" fillId="8" borderId="1" xfId="217" applyNumberFormat="1" applyFont="1" applyFill="1" applyBorder="1" applyAlignment="1">
      <alignment horizontal="left" vertical="top"/>
    </xf>
    <xf numFmtId="169" fontId="16" fillId="8" borderId="1" xfId="224" applyNumberFormat="1" applyFont="1" applyFill="1" applyBorder="1" applyAlignment="1">
      <alignment horizontal="center" vertical="top"/>
    </xf>
    <xf numFmtId="174" fontId="16" fillId="8" borderId="1" xfId="227" applyNumberFormat="1" applyFont="1" applyFill="1" applyBorder="1" applyAlignment="1">
      <alignment horizontal="left" vertical="top"/>
    </xf>
    <xf numFmtId="174" fontId="16" fillId="8" borderId="1" xfId="228" applyNumberFormat="1" applyFont="1" applyFill="1" applyBorder="1" applyAlignment="1">
      <alignment horizontal="left" vertical="top"/>
    </xf>
    <xf numFmtId="169" fontId="16" fillId="8" borderId="1" xfId="235" applyNumberFormat="1" applyFont="1" applyFill="1" applyBorder="1" applyAlignment="1">
      <alignment horizontal="center" vertical="top"/>
    </xf>
    <xf numFmtId="174" fontId="16" fillId="8" borderId="1" xfId="238" applyNumberFormat="1" applyFont="1" applyFill="1" applyBorder="1" applyAlignment="1">
      <alignment horizontal="left" vertical="top"/>
    </xf>
    <xf numFmtId="174" fontId="16" fillId="8" borderId="1" xfId="239" applyNumberFormat="1" applyFont="1" applyFill="1" applyBorder="1" applyAlignment="1">
      <alignment horizontal="left" vertical="top"/>
    </xf>
    <xf numFmtId="171" fontId="16" fillId="8" borderId="1" xfId="214" applyNumberFormat="1" applyFont="1" applyFill="1" applyBorder="1" applyAlignment="1">
      <alignment horizontal="center" vertical="top"/>
    </xf>
    <xf numFmtId="0" fontId="16" fillId="8" borderId="1" xfId="290" applyFont="1" applyFill="1" applyBorder="1" applyAlignment="1">
      <alignment horizontal="center" vertical="top" wrapText="1"/>
    </xf>
    <xf numFmtId="171" fontId="16" fillId="8" borderId="1" xfId="225" applyNumberFormat="1" applyFont="1" applyFill="1" applyBorder="1" applyAlignment="1">
      <alignment horizontal="center" vertical="top"/>
    </xf>
    <xf numFmtId="0" fontId="16" fillId="8" borderId="1" xfId="271" applyFont="1" applyFill="1" applyBorder="1" applyAlignment="1">
      <alignment horizontal="center" vertical="top" wrapText="1"/>
    </xf>
    <xf numFmtId="171" fontId="16" fillId="8" borderId="1" xfId="284" applyNumberFormat="1" applyFont="1" applyFill="1" applyBorder="1" applyAlignment="1">
      <alignment horizontal="center" vertical="top"/>
    </xf>
    <xf numFmtId="0" fontId="16" fillId="8" borderId="1" xfId="294" applyFont="1" applyFill="1" applyBorder="1" applyAlignment="1">
      <alignment horizontal="center" vertical="top" wrapText="1"/>
    </xf>
    <xf numFmtId="172" fontId="16" fillId="8" borderId="1" xfId="287" applyNumberFormat="1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15" fillId="0" borderId="2" xfId="7" applyFont="1" applyBorder="1" applyAlignment="1">
      <alignment horizontal="center" vertical="center" wrapText="1"/>
    </xf>
    <xf numFmtId="0" fontId="15" fillId="0" borderId="4" xfId="7" applyFont="1" applyBorder="1" applyAlignment="1">
      <alignment horizontal="center" vertical="center" wrapText="1"/>
    </xf>
    <xf numFmtId="0" fontId="16" fillId="0" borderId="10" xfId="74" applyFont="1" applyBorder="1" applyAlignment="1">
      <alignment horizontal="left" vertical="center" wrapText="1"/>
    </xf>
    <xf numFmtId="0" fontId="14" fillId="0" borderId="2" xfId="2" applyFont="1" applyBorder="1" applyAlignment="1">
      <alignment horizontal="center" vertical="center" wrapText="1"/>
    </xf>
    <xf numFmtId="0" fontId="14" fillId="0" borderId="3" xfId="2" applyFont="1" applyBorder="1" applyAlignment="1">
      <alignment horizontal="center" vertical="center" wrapText="1"/>
    </xf>
    <xf numFmtId="0" fontId="14" fillId="0" borderId="4" xfId="2" applyFont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" xfId="2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0" fontId="15" fillId="0" borderId="6" xfId="5" applyFont="1" applyBorder="1" applyAlignment="1">
      <alignment horizontal="center" wrapText="1"/>
    </xf>
    <xf numFmtId="0" fontId="15" fillId="0" borderId="7" xfId="5" applyFont="1" applyBorder="1" applyAlignment="1">
      <alignment horizontal="center" wrapText="1"/>
    </xf>
    <xf numFmtId="0" fontId="15" fillId="0" borderId="6" xfId="6" applyFont="1" applyBorder="1" applyAlignment="1">
      <alignment horizontal="center" vertical="center" wrapText="1"/>
    </xf>
    <xf numFmtId="0" fontId="15" fillId="0" borderId="7" xfId="6" applyFont="1" applyBorder="1" applyAlignment="1">
      <alignment horizontal="center" vertical="center" wrapText="1"/>
    </xf>
    <xf numFmtId="0" fontId="15" fillId="0" borderId="6" xfId="7" applyFont="1" applyBorder="1" applyAlignment="1">
      <alignment horizontal="center" vertical="center" wrapText="1"/>
    </xf>
    <xf numFmtId="0" fontId="15" fillId="0" borderId="7" xfId="7" applyFont="1" applyBorder="1" applyAlignment="1">
      <alignment horizontal="center" vertical="center" wrapText="1"/>
    </xf>
    <xf numFmtId="0" fontId="15" fillId="0" borderId="2" xfId="7" applyFont="1" applyBorder="1" applyAlignment="1">
      <alignment horizontal="center" wrapText="1"/>
    </xf>
    <xf numFmtId="0" fontId="15" fillId="0" borderId="4" xfId="7" applyFont="1" applyBorder="1" applyAlignment="1">
      <alignment horizontal="center" wrapText="1"/>
    </xf>
    <xf numFmtId="0" fontId="15" fillId="0" borderId="1" xfId="29" applyFont="1" applyBorder="1" applyAlignment="1">
      <alignment horizontal="left" wrapText="1"/>
    </xf>
    <xf numFmtId="0" fontId="15" fillId="0" borderId="1" xfId="30" applyFont="1" applyBorder="1" applyAlignment="1">
      <alignment horizontal="left" wrapText="1"/>
    </xf>
    <xf numFmtId="0" fontId="15" fillId="7" borderId="1" xfId="34" applyFont="1" applyFill="1" applyBorder="1" applyAlignment="1">
      <alignment horizontal="center" vertical="center" wrapText="1"/>
    </xf>
    <xf numFmtId="0" fontId="15" fillId="7" borderId="1" xfId="38" applyFont="1" applyFill="1" applyBorder="1" applyAlignment="1">
      <alignment horizontal="center" vertical="center" wrapText="1"/>
    </xf>
    <xf numFmtId="0" fontId="15" fillId="7" borderId="1" xfId="4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center" vertical="center" wrapText="1"/>
    </xf>
    <xf numFmtId="0" fontId="14" fillId="6" borderId="3" xfId="2" applyFont="1" applyFill="1" applyBorder="1" applyAlignment="1">
      <alignment horizontal="center" vertical="center" wrapText="1"/>
    </xf>
    <xf numFmtId="0" fontId="14" fillId="6" borderId="4" xfId="2" applyFont="1" applyFill="1" applyBorder="1" applyAlignment="1">
      <alignment horizontal="center" vertical="center" wrapText="1"/>
    </xf>
    <xf numFmtId="0" fontId="16" fillId="0" borderId="10" xfId="125" applyFont="1" applyBorder="1" applyAlignment="1">
      <alignment horizontal="left" vertical="center" wrapText="1"/>
    </xf>
    <xf numFmtId="0" fontId="16" fillId="0" borderId="10" xfId="125" applyFont="1" applyBorder="1" applyAlignment="1">
      <alignment horizontal="left" vertical="top" wrapText="1"/>
    </xf>
    <xf numFmtId="0" fontId="15" fillId="7" borderId="6" xfId="34" applyFont="1" applyFill="1" applyBorder="1" applyAlignment="1">
      <alignment horizontal="center" vertical="center" wrapText="1"/>
    </xf>
    <xf numFmtId="0" fontId="15" fillId="7" borderId="12" xfId="34" applyFont="1" applyFill="1" applyBorder="1" applyAlignment="1">
      <alignment horizontal="center" vertical="center" wrapText="1"/>
    </xf>
    <xf numFmtId="0" fontId="15" fillId="7" borderId="7" xfId="34" applyFont="1" applyFill="1" applyBorder="1" applyAlignment="1">
      <alignment horizontal="center" vertical="center" wrapText="1"/>
    </xf>
    <xf numFmtId="0" fontId="15" fillId="0" borderId="6" xfId="56" applyFont="1" applyBorder="1" applyAlignment="1">
      <alignment horizontal="center" vertical="center" wrapText="1"/>
    </xf>
    <xf numFmtId="0" fontId="15" fillId="0" borderId="7" xfId="56" applyFont="1" applyBorder="1" applyAlignment="1">
      <alignment horizontal="center" vertical="center" wrapText="1"/>
    </xf>
    <xf numFmtId="0" fontId="15" fillId="0" borderId="6" xfId="5" applyFont="1" applyBorder="1" applyAlignment="1">
      <alignment horizontal="center" vertical="center" wrapText="1"/>
    </xf>
    <xf numFmtId="0" fontId="15" fillId="0" borderId="7" xfId="5" applyFont="1" applyBorder="1" applyAlignment="1">
      <alignment horizontal="center" vertical="center" wrapText="1"/>
    </xf>
    <xf numFmtId="0" fontId="15" fillId="0" borderId="6" xfId="6" applyFont="1" applyBorder="1" applyAlignment="1">
      <alignment horizontal="center" wrapText="1"/>
    </xf>
    <xf numFmtId="0" fontId="15" fillId="0" borderId="7" xfId="6" applyFont="1" applyBorder="1" applyAlignment="1">
      <alignment horizontal="center" wrapText="1"/>
    </xf>
    <xf numFmtId="0" fontId="2" fillId="6" borderId="0" xfId="0" applyFont="1" applyFill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4" fillId="0" borderId="1" xfId="193" applyFont="1" applyBorder="1" applyAlignment="1">
      <alignment horizontal="center" vertical="center" wrapText="1"/>
    </xf>
    <xf numFmtId="0" fontId="14" fillId="0" borderId="1" xfId="194" applyFont="1" applyBorder="1" applyAlignment="1">
      <alignment horizontal="center" vertical="center" wrapText="1"/>
    </xf>
    <xf numFmtId="0" fontId="14" fillId="0" borderId="1" xfId="195" applyFont="1" applyBorder="1" applyAlignment="1">
      <alignment horizontal="center" vertical="center" wrapText="1"/>
    </xf>
    <xf numFmtId="0" fontId="15" fillId="0" borderId="1" xfId="169" applyFont="1" applyBorder="1" applyAlignment="1">
      <alignment horizontal="center" vertical="center" wrapText="1"/>
    </xf>
    <xf numFmtId="0" fontId="15" fillId="0" borderId="1" xfId="197" applyFont="1" applyBorder="1" applyAlignment="1">
      <alignment horizontal="center" vertical="center" wrapText="1"/>
    </xf>
    <xf numFmtId="0" fontId="15" fillId="0" borderId="1" xfId="133" applyFont="1" applyBorder="1" applyAlignment="1">
      <alignment horizontal="center" vertical="center" wrapText="1"/>
    </xf>
    <xf numFmtId="0" fontId="15" fillId="0" borderId="1" xfId="138" applyFont="1" applyBorder="1" applyAlignment="1">
      <alignment horizontal="center" vertical="center" wrapText="1"/>
    </xf>
    <xf numFmtId="0" fontId="15" fillId="0" borderId="1" xfId="134" applyFont="1" applyBorder="1" applyAlignment="1">
      <alignment horizontal="center" vertical="center" wrapText="1"/>
    </xf>
    <xf numFmtId="0" fontId="15" fillId="0" borderId="1" xfId="135" applyFont="1" applyBorder="1" applyAlignment="1">
      <alignment horizontal="center" vertical="center" wrapText="1"/>
    </xf>
    <xf numFmtId="0" fontId="16" fillId="0" borderId="0" xfId="125" applyFont="1" applyBorder="1" applyAlignment="1">
      <alignment horizontal="left" vertical="top" wrapText="1"/>
    </xf>
    <xf numFmtId="0" fontId="15" fillId="6" borderId="1" xfId="141" applyFont="1" applyFill="1" applyBorder="1" applyAlignment="1">
      <alignment horizontal="center" vertical="center" wrapText="1"/>
    </xf>
    <xf numFmtId="0" fontId="15" fillId="6" borderId="1" xfId="146" applyFont="1" applyFill="1" applyBorder="1" applyAlignment="1">
      <alignment horizontal="center" vertical="center" wrapText="1"/>
    </xf>
    <xf numFmtId="0" fontId="15" fillId="6" borderId="1" xfId="152" applyFont="1" applyFill="1" applyBorder="1" applyAlignment="1">
      <alignment horizontal="center" vertical="center" wrapText="1"/>
    </xf>
    <xf numFmtId="0" fontId="15" fillId="6" borderId="1" xfId="171" applyFont="1" applyFill="1" applyBorder="1" applyAlignment="1">
      <alignment horizontal="left" vertical="top" wrapText="1"/>
    </xf>
    <xf numFmtId="0" fontId="15" fillId="6" borderId="1" xfId="176" applyFont="1" applyFill="1" applyBorder="1" applyAlignment="1">
      <alignment horizontal="left" vertical="top" wrapText="1"/>
    </xf>
    <xf numFmtId="0" fontId="15" fillId="10" borderId="1" xfId="176" applyFont="1" applyFill="1" applyBorder="1" applyAlignment="1">
      <alignment horizontal="left" vertical="top" wrapText="1"/>
    </xf>
    <xf numFmtId="0" fontId="15" fillId="7" borderId="1" xfId="176" applyFont="1" applyFill="1" applyBorder="1" applyAlignment="1">
      <alignment horizontal="left" vertical="top" wrapText="1"/>
    </xf>
    <xf numFmtId="0" fontId="15" fillId="6" borderId="1" xfId="157" applyFont="1" applyFill="1" applyBorder="1" applyAlignment="1">
      <alignment horizontal="center" vertical="center" wrapText="1"/>
    </xf>
    <xf numFmtId="0" fontId="15" fillId="7" borderId="1" xfId="187" applyFont="1" applyFill="1" applyBorder="1" applyAlignment="1">
      <alignment horizontal="left" vertical="top" wrapText="1"/>
    </xf>
    <xf numFmtId="0" fontId="15" fillId="6" borderId="1" xfId="152" applyFont="1" applyFill="1" applyBorder="1" applyAlignment="1">
      <alignment horizontal="center" vertical="top" wrapText="1"/>
    </xf>
    <xf numFmtId="0" fontId="15" fillId="6" borderId="1" xfId="146" applyFont="1" applyFill="1" applyBorder="1" applyAlignment="1">
      <alignment horizontal="center" vertical="top" wrapText="1"/>
    </xf>
    <xf numFmtId="0" fontId="15" fillId="6" borderId="1" xfId="157" applyFont="1" applyFill="1" applyBorder="1" applyAlignment="1">
      <alignment horizontal="center" vertical="top" wrapText="1"/>
    </xf>
    <xf numFmtId="0" fontId="15" fillId="0" borderId="1" xfId="131" applyFont="1" applyBorder="1" applyAlignment="1">
      <alignment horizontal="center" vertical="center" wrapText="1"/>
    </xf>
    <xf numFmtId="0" fontId="15" fillId="0" borderId="1" xfId="136" applyFont="1" applyBorder="1" applyAlignment="1">
      <alignment horizontal="center" vertical="center" wrapText="1"/>
    </xf>
    <xf numFmtId="0" fontId="15" fillId="0" borderId="1" xfId="170" applyFont="1" applyBorder="1" applyAlignment="1">
      <alignment horizontal="center" vertical="center" wrapText="1"/>
    </xf>
    <xf numFmtId="0" fontId="15" fillId="0" borderId="1" xfId="137" applyFont="1" applyBorder="1" applyAlignment="1">
      <alignment horizontal="center" vertical="center" wrapText="1"/>
    </xf>
    <xf numFmtId="0" fontId="15" fillId="0" borderId="1" xfId="139" applyFont="1" applyBorder="1" applyAlignment="1">
      <alignment horizontal="center" vertical="center" wrapText="1"/>
    </xf>
    <xf numFmtId="0" fontId="15" fillId="6" borderId="1" xfId="141" applyFont="1" applyFill="1" applyBorder="1" applyAlignment="1">
      <alignment horizontal="center" vertical="top" wrapText="1"/>
    </xf>
    <xf numFmtId="0" fontId="2" fillId="6" borderId="5" xfId="0" applyFont="1" applyFill="1" applyBorder="1" applyAlignment="1">
      <alignment horizontal="left"/>
    </xf>
    <xf numFmtId="0" fontId="15" fillId="0" borderId="1" xfId="131" applyFont="1" applyBorder="1" applyAlignment="1">
      <alignment horizontal="left" wrapText="1"/>
    </xf>
    <xf numFmtId="0" fontId="15" fillId="0" borderId="1" xfId="132" applyFont="1" applyBorder="1" applyAlignment="1">
      <alignment horizontal="left" wrapText="1"/>
    </xf>
    <xf numFmtId="0" fontId="15" fillId="0" borderId="1" xfId="136" applyFont="1" applyBorder="1" applyAlignment="1">
      <alignment horizontal="left" wrapText="1"/>
    </xf>
    <xf numFmtId="0" fontId="15" fillId="0" borderId="1" xfId="137" applyFont="1" applyBorder="1" applyAlignment="1">
      <alignment horizontal="left" wrapText="1"/>
    </xf>
    <xf numFmtId="0" fontId="15" fillId="0" borderId="1" xfId="140" applyFont="1" applyBorder="1" applyAlignment="1">
      <alignment horizontal="center" vertical="center" wrapText="1"/>
    </xf>
    <xf numFmtId="0" fontId="15" fillId="7" borderId="1" xfId="141" applyFont="1" applyFill="1" applyBorder="1" applyAlignment="1">
      <alignment horizontal="center" vertical="center" wrapText="1"/>
    </xf>
    <xf numFmtId="0" fontId="15" fillId="7" borderId="1" xfId="146" applyFont="1" applyFill="1" applyBorder="1" applyAlignment="1">
      <alignment horizontal="center" vertical="center" wrapText="1"/>
    </xf>
    <xf numFmtId="0" fontId="15" fillId="7" borderId="1" xfId="152" applyFont="1" applyFill="1" applyBorder="1" applyAlignment="1">
      <alignment horizontal="center" vertical="center" wrapText="1"/>
    </xf>
    <xf numFmtId="0" fontId="15" fillId="7" borderId="1" xfId="157" applyFont="1" applyFill="1" applyBorder="1" applyAlignment="1">
      <alignment horizontal="center" vertical="center" wrapText="1"/>
    </xf>
    <xf numFmtId="0" fontId="16" fillId="0" borderId="0" xfId="125" applyFont="1" applyBorder="1" applyAlignment="1">
      <alignment horizontal="left" vertical="center" wrapText="1"/>
    </xf>
    <xf numFmtId="0" fontId="15" fillId="7" borderId="1" xfId="240" applyFont="1" applyFill="1" applyBorder="1" applyAlignment="1">
      <alignment horizontal="center" vertical="center" wrapText="1"/>
    </xf>
    <xf numFmtId="0" fontId="15" fillId="7" borderId="1" xfId="248" applyFont="1" applyFill="1" applyBorder="1" applyAlignment="1">
      <alignment horizontal="center" vertical="center" wrapText="1"/>
    </xf>
    <xf numFmtId="0" fontId="15" fillId="7" borderId="1" xfId="258" applyFont="1" applyFill="1" applyBorder="1" applyAlignment="1">
      <alignment horizontal="center" vertical="center" wrapText="1"/>
    </xf>
    <xf numFmtId="174" fontId="14" fillId="6" borderId="2" xfId="2" applyNumberFormat="1" applyFont="1" applyFill="1" applyBorder="1" applyAlignment="1">
      <alignment horizontal="center" vertical="center" wrapText="1"/>
    </xf>
    <xf numFmtId="174" fontId="14" fillId="6" borderId="3" xfId="2" applyNumberFormat="1" applyFont="1" applyFill="1" applyBorder="1" applyAlignment="1">
      <alignment horizontal="center" vertical="center" wrapText="1"/>
    </xf>
    <xf numFmtId="174" fontId="14" fillId="6" borderId="4" xfId="2" applyNumberFormat="1" applyFont="1" applyFill="1" applyBorder="1" applyAlignment="1">
      <alignment horizontal="center" vertical="center" wrapText="1"/>
    </xf>
    <xf numFmtId="0" fontId="15" fillId="0" borderId="6" xfId="8" applyFont="1" applyBorder="1" applyAlignment="1">
      <alignment horizontal="center" vertical="center" wrapText="1"/>
    </xf>
    <xf numFmtId="0" fontId="15" fillId="0" borderId="7" xfId="8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3" fillId="0" borderId="0" xfId="0" applyFont="1" applyAlignment="1">
      <alignment horizontal="left"/>
    </xf>
  </cellXfs>
  <cellStyles count="295">
    <cellStyle name="Normal" xfId="0" builtinId="0"/>
    <cellStyle name="Normal 2" xfId="1" xr:uid="{00000000-0005-0000-0000-000001000000}"/>
    <cellStyle name="style1721742178755" xfId="53" xr:uid="{00000000-0005-0000-0000-000002000000}"/>
    <cellStyle name="style1721742178912" xfId="3" xr:uid="{00000000-0005-0000-0000-000003000000}"/>
    <cellStyle name="style1721742178942" xfId="4" xr:uid="{00000000-0005-0000-0000-000004000000}"/>
    <cellStyle name="style1721742178975" xfId="2" xr:uid="{00000000-0005-0000-0000-000005000000}"/>
    <cellStyle name="style1721742179059" xfId="38" xr:uid="{00000000-0005-0000-0000-000006000000}"/>
    <cellStyle name="style1721742179091" xfId="39" xr:uid="{00000000-0005-0000-0000-000007000000}"/>
    <cellStyle name="style1721742179135" xfId="42" xr:uid="{00000000-0005-0000-0000-000008000000}"/>
    <cellStyle name="style1721742179167" xfId="43" xr:uid="{00000000-0005-0000-0000-000009000000}"/>
    <cellStyle name="style1721742179335" xfId="54" xr:uid="{00000000-0005-0000-0000-00000A000000}"/>
    <cellStyle name="style1721742179359" xfId="5" xr:uid="{00000000-0005-0000-0000-00000B000000}"/>
    <cellStyle name="style1721742179390" xfId="75" xr:uid="{00000000-0005-0000-0000-00000C000000}"/>
    <cellStyle name="style1721742179424" xfId="6" xr:uid="{00000000-0005-0000-0000-00000D000000}"/>
    <cellStyle name="style1721742179452" xfId="59" xr:uid="{00000000-0005-0000-0000-00000E000000}"/>
    <cellStyle name="style1721742179483" xfId="7" xr:uid="{00000000-0005-0000-0000-00000F000000}"/>
    <cellStyle name="style1721742179508" xfId="9" xr:uid="{00000000-0005-0000-0000-000010000000}"/>
    <cellStyle name="style1721742179541" xfId="8" xr:uid="{00000000-0005-0000-0000-000011000000}"/>
    <cellStyle name="style1721742179574" xfId="10" xr:uid="{00000000-0005-0000-0000-000012000000}"/>
    <cellStyle name="style1721742179613" xfId="47" xr:uid="{00000000-0005-0000-0000-000013000000}"/>
    <cellStyle name="style1721742179675" xfId="48" xr:uid="{00000000-0005-0000-0000-000014000000}"/>
    <cellStyle name="style1721742179708" xfId="23" xr:uid="{00000000-0005-0000-0000-000015000000}"/>
    <cellStyle name="style1721742179741" xfId="12" xr:uid="{00000000-0005-0000-0000-000016000000}"/>
    <cellStyle name="style1721742179793" xfId="13" xr:uid="{00000000-0005-0000-0000-000017000000}"/>
    <cellStyle name="style1721742179825" xfId="14" xr:uid="{00000000-0005-0000-0000-000018000000}"/>
    <cellStyle name="style1721742179858" xfId="15" xr:uid="{00000000-0005-0000-0000-000019000000}"/>
    <cellStyle name="style1721742179875" xfId="16" xr:uid="{00000000-0005-0000-0000-00001A000000}"/>
    <cellStyle name="style1721742179909" xfId="18" xr:uid="{00000000-0005-0000-0000-00001B000000}"/>
    <cellStyle name="style1721742179957" xfId="19" xr:uid="{00000000-0005-0000-0000-00001C000000}"/>
    <cellStyle name="style1721742179992" xfId="20" xr:uid="{00000000-0005-0000-0000-00001D000000}"/>
    <cellStyle name="style1721742180025" xfId="21" xr:uid="{00000000-0005-0000-0000-00001E000000}"/>
    <cellStyle name="style1721742180043" xfId="22" xr:uid="{00000000-0005-0000-0000-00001F000000}"/>
    <cellStyle name="style1721742180076" xfId="24" xr:uid="{00000000-0005-0000-0000-000020000000}"/>
    <cellStyle name="style1721742180111" xfId="25" xr:uid="{00000000-0005-0000-0000-000021000000}"/>
    <cellStyle name="style1721742180163" xfId="26" xr:uid="{00000000-0005-0000-0000-000022000000}"/>
    <cellStyle name="style1721742180204" xfId="27" xr:uid="{00000000-0005-0000-0000-000023000000}"/>
    <cellStyle name="style1721742180258" xfId="28" xr:uid="{00000000-0005-0000-0000-000024000000}"/>
    <cellStyle name="style1721742180291" xfId="29" xr:uid="{00000000-0005-0000-0000-000025000000}"/>
    <cellStyle name="style1721742180335" xfId="30" xr:uid="{00000000-0005-0000-0000-000026000000}"/>
    <cellStyle name="style1721742180376" xfId="31" xr:uid="{00000000-0005-0000-0000-000027000000}"/>
    <cellStyle name="style1721742180409" xfId="32" xr:uid="{00000000-0005-0000-0000-000028000000}"/>
    <cellStyle name="style1721742180456" xfId="33" xr:uid="{00000000-0005-0000-0000-000029000000}"/>
    <cellStyle name="style1721742180532" xfId="34" xr:uid="{00000000-0005-0000-0000-00002A000000}"/>
    <cellStyle name="style1721742180580" xfId="35" xr:uid="{00000000-0005-0000-0000-00002B000000}"/>
    <cellStyle name="style1721742180623" xfId="36" xr:uid="{00000000-0005-0000-0000-00002C000000}"/>
    <cellStyle name="style1721742180650" xfId="37" xr:uid="{00000000-0005-0000-0000-00002D000000}"/>
    <cellStyle name="style1721742180675" xfId="40" xr:uid="{00000000-0005-0000-0000-00002E000000}"/>
    <cellStyle name="style1721742180692" xfId="41" xr:uid="{00000000-0005-0000-0000-00002F000000}"/>
    <cellStyle name="style1721742180708" xfId="44" xr:uid="{00000000-0005-0000-0000-000030000000}"/>
    <cellStyle name="style1721742180740" xfId="45" xr:uid="{00000000-0005-0000-0000-000031000000}"/>
    <cellStyle name="style1721742180758" xfId="46" xr:uid="{00000000-0005-0000-0000-000032000000}"/>
    <cellStyle name="style1721742180790" xfId="49" xr:uid="{00000000-0005-0000-0000-000033000000}"/>
    <cellStyle name="style1721742180817" xfId="50" xr:uid="{00000000-0005-0000-0000-000034000000}"/>
    <cellStyle name="style1721742180841" xfId="51" xr:uid="{00000000-0005-0000-0000-000035000000}"/>
    <cellStyle name="style1721742180857" xfId="52" xr:uid="{00000000-0005-0000-0000-000036000000}"/>
    <cellStyle name="style1721742180884" xfId="55" xr:uid="{00000000-0005-0000-0000-000037000000}"/>
    <cellStyle name="style1721742180910" xfId="56" xr:uid="{00000000-0005-0000-0000-000038000000}"/>
    <cellStyle name="style1721742180925" xfId="57" xr:uid="{00000000-0005-0000-0000-000039000000}"/>
    <cellStyle name="style1721742180983" xfId="58" xr:uid="{00000000-0005-0000-0000-00003A000000}"/>
    <cellStyle name="style1721742181041" xfId="62" xr:uid="{00000000-0005-0000-0000-00003B000000}"/>
    <cellStyle name="style1721742181075" xfId="60" xr:uid="{00000000-0005-0000-0000-00003C000000}"/>
    <cellStyle name="style1721742181109" xfId="61" xr:uid="{00000000-0005-0000-0000-00003D000000}"/>
    <cellStyle name="style1721742181124" xfId="63" xr:uid="{00000000-0005-0000-0000-00003E000000}"/>
    <cellStyle name="style1721742181166" xfId="64" xr:uid="{00000000-0005-0000-0000-00003F000000}"/>
    <cellStyle name="style1721742181205" xfId="65" xr:uid="{00000000-0005-0000-0000-000040000000}"/>
    <cellStyle name="style1721742181240" xfId="66" xr:uid="{00000000-0005-0000-0000-000041000000}"/>
    <cellStyle name="style1721742181264" xfId="67" xr:uid="{00000000-0005-0000-0000-000042000000}"/>
    <cellStyle name="style1721742181311" xfId="68" xr:uid="{00000000-0005-0000-0000-000043000000}"/>
    <cellStyle name="style1721742181325" xfId="69" xr:uid="{00000000-0005-0000-0000-000044000000}"/>
    <cellStyle name="style1721742181357" xfId="70" xr:uid="{00000000-0005-0000-0000-000045000000}"/>
    <cellStyle name="style1721742181374" xfId="72" xr:uid="{00000000-0005-0000-0000-000046000000}"/>
    <cellStyle name="style1721742181406" xfId="73" xr:uid="{00000000-0005-0000-0000-000047000000}"/>
    <cellStyle name="style1721742181507" xfId="74" xr:uid="{00000000-0005-0000-0000-000048000000}"/>
    <cellStyle name="style1721742181540" xfId="76" xr:uid="{00000000-0005-0000-0000-000049000000}"/>
    <cellStyle name="style1721742181564" xfId="77" xr:uid="{00000000-0005-0000-0000-00004A000000}"/>
    <cellStyle name="style1721742181583" xfId="78" xr:uid="{00000000-0005-0000-0000-00004B000000}"/>
    <cellStyle name="style1721742181609" xfId="79" xr:uid="{00000000-0005-0000-0000-00004C000000}"/>
    <cellStyle name="style1721742181657" xfId="80" xr:uid="{00000000-0005-0000-0000-00004D000000}"/>
    <cellStyle name="style1721744081743" xfId="118" xr:uid="{00000000-0005-0000-0000-00004E000000}"/>
    <cellStyle name="style1721744081775" xfId="71" xr:uid="{00000000-0005-0000-0000-00004F000000}"/>
    <cellStyle name="style1721744081807" xfId="122" xr:uid="{00000000-0005-0000-0000-000050000000}"/>
    <cellStyle name="style1721744082329" xfId="91" xr:uid="{00000000-0005-0000-0000-000051000000}"/>
    <cellStyle name="style1721744082380" xfId="81" xr:uid="{00000000-0005-0000-0000-000052000000}"/>
    <cellStyle name="style1721744082408" xfId="82" xr:uid="{00000000-0005-0000-0000-000053000000}"/>
    <cellStyle name="style1721744082430" xfId="83" xr:uid="{00000000-0005-0000-0000-000054000000}"/>
    <cellStyle name="style1721744082458" xfId="84" xr:uid="{00000000-0005-0000-0000-000055000000}"/>
    <cellStyle name="style1721744082494" xfId="85" xr:uid="{00000000-0005-0000-0000-000056000000}"/>
    <cellStyle name="style1721744082519" xfId="86" xr:uid="{00000000-0005-0000-0000-000057000000}"/>
    <cellStyle name="style1721744082543" xfId="87" xr:uid="{00000000-0005-0000-0000-000058000000}"/>
    <cellStyle name="style1721744082568" xfId="88" xr:uid="{00000000-0005-0000-0000-000059000000}"/>
    <cellStyle name="style1721744082592" xfId="89" xr:uid="{00000000-0005-0000-0000-00005A000000}"/>
    <cellStyle name="style1721744082607" xfId="90" xr:uid="{00000000-0005-0000-0000-00005B000000}"/>
    <cellStyle name="style1721744082641" xfId="92" xr:uid="{00000000-0005-0000-0000-00005C000000}"/>
    <cellStyle name="style1721744082668" xfId="93" xr:uid="{00000000-0005-0000-0000-00005D000000}"/>
    <cellStyle name="style1721744082694" xfId="94" xr:uid="{00000000-0005-0000-0000-00005E000000}"/>
    <cellStyle name="style1721744082710" xfId="95" xr:uid="{00000000-0005-0000-0000-00005F000000}"/>
    <cellStyle name="style1721744082730" xfId="96" xr:uid="{00000000-0005-0000-0000-000060000000}"/>
    <cellStyle name="style1721744082758" xfId="97" xr:uid="{00000000-0005-0000-0000-000061000000}"/>
    <cellStyle name="style1721744082786" xfId="98" xr:uid="{00000000-0005-0000-0000-000062000000}"/>
    <cellStyle name="style1721744082941" xfId="11" xr:uid="{00000000-0005-0000-0000-000063000000}"/>
    <cellStyle name="style1721744083002" xfId="109" xr:uid="{00000000-0005-0000-0000-000064000000}"/>
    <cellStyle name="style1721744083041" xfId="99" xr:uid="{00000000-0005-0000-0000-000065000000}"/>
    <cellStyle name="style1721744083060" xfId="100" xr:uid="{00000000-0005-0000-0000-000066000000}"/>
    <cellStyle name="style1721744083077" xfId="101" xr:uid="{00000000-0005-0000-0000-000067000000}"/>
    <cellStyle name="style1721744083099" xfId="102" xr:uid="{00000000-0005-0000-0000-000068000000}"/>
    <cellStyle name="style1721744083116" xfId="103" xr:uid="{00000000-0005-0000-0000-000069000000}"/>
    <cellStyle name="style1721744083135" xfId="104" xr:uid="{00000000-0005-0000-0000-00006A000000}"/>
    <cellStyle name="style1721744083193" xfId="105" xr:uid="{00000000-0005-0000-0000-00006B000000}"/>
    <cellStyle name="style1721744083225" xfId="106" xr:uid="{00000000-0005-0000-0000-00006C000000}"/>
    <cellStyle name="style1721744083242" xfId="107" xr:uid="{00000000-0005-0000-0000-00006D000000}"/>
    <cellStyle name="style1721744083258" xfId="108" xr:uid="{00000000-0005-0000-0000-00006E000000}"/>
    <cellStyle name="style1721744083402" xfId="126" xr:uid="{00000000-0005-0000-0000-00006F000000}"/>
    <cellStyle name="style1721744083425" xfId="127" xr:uid="{00000000-0005-0000-0000-000070000000}"/>
    <cellStyle name="style1721744083451" xfId="125" xr:uid="{00000000-0005-0000-0000-000071000000}"/>
    <cellStyle name="style1721744083516" xfId="17" xr:uid="{00000000-0005-0000-0000-000072000000}"/>
    <cellStyle name="style1721744083558" xfId="112" xr:uid="{00000000-0005-0000-0000-000073000000}"/>
    <cellStyle name="style1721744083625" xfId="110" xr:uid="{00000000-0005-0000-0000-000074000000}"/>
    <cellStyle name="style1721744083661" xfId="111" xr:uid="{00000000-0005-0000-0000-000075000000}"/>
    <cellStyle name="style1721744083689" xfId="113" xr:uid="{00000000-0005-0000-0000-000076000000}"/>
    <cellStyle name="style1721744083721" xfId="114" xr:uid="{00000000-0005-0000-0000-000077000000}"/>
    <cellStyle name="style1721744083741" xfId="115" xr:uid="{00000000-0005-0000-0000-000078000000}"/>
    <cellStyle name="style1721744083770" xfId="116" xr:uid="{00000000-0005-0000-0000-000079000000}"/>
    <cellStyle name="style1721744083792" xfId="117" xr:uid="{00000000-0005-0000-0000-00007A000000}"/>
    <cellStyle name="style1721744083815" xfId="119" xr:uid="{00000000-0005-0000-0000-00007B000000}"/>
    <cellStyle name="style1721744083831" xfId="120" xr:uid="{00000000-0005-0000-0000-00007C000000}"/>
    <cellStyle name="style1721744083842" xfId="121" xr:uid="{00000000-0005-0000-0000-00007D000000}"/>
    <cellStyle name="style1721744083860" xfId="123" xr:uid="{00000000-0005-0000-0000-00007E000000}"/>
    <cellStyle name="style1721744083892" xfId="124" xr:uid="{00000000-0005-0000-0000-00007F000000}"/>
    <cellStyle name="style1721744083975" xfId="128" xr:uid="{00000000-0005-0000-0000-000080000000}"/>
    <cellStyle name="style1721744083998" xfId="129" xr:uid="{00000000-0005-0000-0000-000081000000}"/>
    <cellStyle name="style1721744084096" xfId="130" xr:uid="{00000000-0005-0000-0000-000082000000}"/>
    <cellStyle name="style1721748441377" xfId="248" xr:uid="{00000000-0005-0000-0000-000083000000}"/>
    <cellStyle name="style1721748441402" xfId="249" xr:uid="{00000000-0005-0000-0000-000084000000}"/>
    <cellStyle name="style1721748441427" xfId="258" xr:uid="{00000000-0005-0000-0000-000085000000}"/>
    <cellStyle name="style1721748441466" xfId="259" xr:uid="{00000000-0005-0000-0000-000086000000}"/>
    <cellStyle name="style1721748441832" xfId="207" xr:uid="{00000000-0005-0000-0000-000087000000}"/>
    <cellStyle name="style1721748441852" xfId="218" xr:uid="{00000000-0005-0000-0000-000088000000}"/>
    <cellStyle name="style1721748441859" xfId="229" xr:uid="{00000000-0005-0000-0000-000089000000}"/>
    <cellStyle name="style1721748441879" xfId="208" xr:uid="{00000000-0005-0000-0000-00008A000000}"/>
    <cellStyle name="style1721748441893" xfId="209" xr:uid="{00000000-0005-0000-0000-00008B000000}"/>
    <cellStyle name="style1721748441926" xfId="210" xr:uid="{00000000-0005-0000-0000-00008C000000}"/>
    <cellStyle name="style1721748441942" xfId="211" xr:uid="{00000000-0005-0000-0000-00008D000000}"/>
    <cellStyle name="style1721748441958" xfId="212" xr:uid="{00000000-0005-0000-0000-00008E000000}"/>
    <cellStyle name="style1721748441986" xfId="219" xr:uid="{00000000-0005-0000-0000-00008F000000}"/>
    <cellStyle name="style1721748442005" xfId="220" xr:uid="{00000000-0005-0000-0000-000090000000}"/>
    <cellStyle name="style1721748442026" xfId="221" xr:uid="{00000000-0005-0000-0000-000091000000}"/>
    <cellStyle name="style1721748442041" xfId="222" xr:uid="{00000000-0005-0000-0000-000092000000}"/>
    <cellStyle name="style1721748442060" xfId="223" xr:uid="{00000000-0005-0000-0000-000093000000}"/>
    <cellStyle name="style1721748442082" xfId="230" xr:uid="{00000000-0005-0000-0000-000094000000}"/>
    <cellStyle name="style1721748442101" xfId="231" xr:uid="{00000000-0005-0000-0000-000095000000}"/>
    <cellStyle name="style1721748442125" xfId="232" xr:uid="{00000000-0005-0000-0000-000096000000}"/>
    <cellStyle name="style1721748442142" xfId="233" xr:uid="{00000000-0005-0000-0000-000097000000}"/>
    <cellStyle name="style1721748442159" xfId="234" xr:uid="{00000000-0005-0000-0000-000098000000}"/>
    <cellStyle name="style1721748442311" xfId="240" xr:uid="{00000000-0005-0000-0000-000099000000}"/>
    <cellStyle name="style1721748442333" xfId="241" xr:uid="{00000000-0005-0000-0000-00009A000000}"/>
    <cellStyle name="style1721748442345" xfId="242" xr:uid="{00000000-0005-0000-0000-00009B000000}"/>
    <cellStyle name="style1721748442363" xfId="243" xr:uid="{00000000-0005-0000-0000-00009C000000}"/>
    <cellStyle name="style1721748442383" xfId="244" xr:uid="{00000000-0005-0000-0000-00009D000000}"/>
    <cellStyle name="style1721748442394" xfId="250" xr:uid="{00000000-0005-0000-0000-00009E000000}"/>
    <cellStyle name="style1721748442412" xfId="251" xr:uid="{00000000-0005-0000-0000-00009F000000}"/>
    <cellStyle name="style1721748442432" xfId="252" xr:uid="{00000000-0005-0000-0000-0000A0000000}"/>
    <cellStyle name="style1721748442447" xfId="256" xr:uid="{00000000-0005-0000-0000-0000A1000000}"/>
    <cellStyle name="style1721748442467" xfId="260" xr:uid="{00000000-0005-0000-0000-0000A2000000}"/>
    <cellStyle name="style1721748442485" xfId="261" xr:uid="{00000000-0005-0000-0000-0000A3000000}"/>
    <cellStyle name="style1721748442500" xfId="262" xr:uid="{00000000-0005-0000-0000-0000A4000000}"/>
    <cellStyle name="style1721748442545" xfId="266" xr:uid="{00000000-0005-0000-0000-0000A5000000}"/>
    <cellStyle name="style1721748442562" xfId="268" xr:uid="{00000000-0005-0000-0000-0000A6000000}"/>
    <cellStyle name="style1721748442579" xfId="269" xr:uid="{00000000-0005-0000-0000-0000A7000000}"/>
    <cellStyle name="style1721748442597" xfId="272" xr:uid="{00000000-0005-0000-0000-0000A8000000}"/>
    <cellStyle name="style1721748442608" xfId="273" xr:uid="{00000000-0005-0000-0000-0000A9000000}"/>
    <cellStyle name="style1721748442919" xfId="291" xr:uid="{00000000-0005-0000-0000-0000AA000000}"/>
    <cellStyle name="style1721748442962" xfId="293" xr:uid="{00000000-0005-0000-0000-0000AB000000}"/>
    <cellStyle name="style1721748443121" xfId="289" xr:uid="{00000000-0005-0000-0000-0000AC000000}"/>
    <cellStyle name="style1721748443138" xfId="292" xr:uid="{00000000-0005-0000-0000-0000AD000000}"/>
    <cellStyle name="style1721749265561" xfId="213" xr:uid="{00000000-0005-0000-0000-0000AE000000}"/>
    <cellStyle name="style1721749265582" xfId="214" xr:uid="{00000000-0005-0000-0000-0000AF000000}"/>
    <cellStyle name="style1721749265604" xfId="215" xr:uid="{00000000-0005-0000-0000-0000B0000000}"/>
    <cellStyle name="style1721749265618" xfId="216" xr:uid="{00000000-0005-0000-0000-0000B1000000}"/>
    <cellStyle name="style1721749265634" xfId="217" xr:uid="{00000000-0005-0000-0000-0000B2000000}"/>
    <cellStyle name="style1721749265664" xfId="224" xr:uid="{00000000-0005-0000-0000-0000B3000000}"/>
    <cellStyle name="style1721749265688" xfId="225" xr:uid="{00000000-0005-0000-0000-0000B4000000}"/>
    <cellStyle name="style1721749265702" xfId="226" xr:uid="{00000000-0005-0000-0000-0000B5000000}"/>
    <cellStyle name="style1721749265724" xfId="227" xr:uid="{00000000-0005-0000-0000-0000B6000000}"/>
    <cellStyle name="style1721749265738" xfId="228" xr:uid="{00000000-0005-0000-0000-0000B7000000}"/>
    <cellStyle name="style1721749265760" xfId="235" xr:uid="{00000000-0005-0000-0000-0000B8000000}"/>
    <cellStyle name="style1721749265800" xfId="236" xr:uid="{00000000-0005-0000-0000-0000B9000000}"/>
    <cellStyle name="style1721749265838" xfId="237" xr:uid="{00000000-0005-0000-0000-0000BA000000}"/>
    <cellStyle name="style1721749265850" xfId="238" xr:uid="{00000000-0005-0000-0000-0000BB000000}"/>
    <cellStyle name="style1721749265892" xfId="239" xr:uid="{00000000-0005-0000-0000-0000BC000000}"/>
    <cellStyle name="style1721749266300" xfId="245" xr:uid="{00000000-0005-0000-0000-0000BD000000}"/>
    <cellStyle name="style1721749266332" xfId="246" xr:uid="{00000000-0005-0000-0000-0000BE000000}"/>
    <cellStyle name="style1721749266351" xfId="247" xr:uid="{00000000-0005-0000-0000-0000BF000000}"/>
    <cellStyle name="style1721749266393" xfId="253" xr:uid="{00000000-0005-0000-0000-0000C0000000}"/>
    <cellStyle name="style1721749266414" xfId="254" xr:uid="{00000000-0005-0000-0000-0000C1000000}"/>
    <cellStyle name="style1721749266436" xfId="255" xr:uid="{00000000-0005-0000-0000-0000C2000000}"/>
    <cellStyle name="style1721749266450" xfId="257" xr:uid="{00000000-0005-0000-0000-0000C3000000}"/>
    <cellStyle name="style1721749266467" xfId="263" xr:uid="{00000000-0005-0000-0000-0000C4000000}"/>
    <cellStyle name="style1721749266502" xfId="264" xr:uid="{00000000-0005-0000-0000-0000C5000000}"/>
    <cellStyle name="style1721749266528" xfId="265" xr:uid="{00000000-0005-0000-0000-0000C6000000}"/>
    <cellStyle name="style1721749266577" xfId="267" xr:uid="{00000000-0005-0000-0000-0000C7000000}"/>
    <cellStyle name="style1721749266594" xfId="270" xr:uid="{00000000-0005-0000-0000-0000C8000000}"/>
    <cellStyle name="style1721749266610" xfId="271" xr:uid="{00000000-0005-0000-0000-0000C9000000}"/>
    <cellStyle name="style1721749266654" xfId="274" xr:uid="{00000000-0005-0000-0000-0000CA000000}"/>
    <cellStyle name="style1721749266708" xfId="275" xr:uid="{00000000-0005-0000-0000-0000CB000000}"/>
    <cellStyle name="style1721749267000" xfId="276" xr:uid="{00000000-0005-0000-0000-0000CC000000}"/>
    <cellStyle name="style1721749267017" xfId="277" xr:uid="{00000000-0005-0000-0000-0000CD000000}"/>
    <cellStyle name="style1721749267033" xfId="278" xr:uid="{00000000-0005-0000-0000-0000CE000000}"/>
    <cellStyle name="style1721749267050" xfId="279" xr:uid="{00000000-0005-0000-0000-0000CF000000}"/>
    <cellStyle name="style1721749267087" xfId="280" xr:uid="{00000000-0005-0000-0000-0000D0000000}"/>
    <cellStyle name="style1721749267108" xfId="281" xr:uid="{00000000-0005-0000-0000-0000D1000000}"/>
    <cellStyle name="style1721749267117" xfId="282" xr:uid="{00000000-0005-0000-0000-0000D2000000}"/>
    <cellStyle name="style1721749267150" xfId="283" xr:uid="{00000000-0005-0000-0000-0000D3000000}"/>
    <cellStyle name="style1721749267168" xfId="284" xr:uid="{00000000-0005-0000-0000-0000D4000000}"/>
    <cellStyle name="style1721749267185" xfId="285" xr:uid="{00000000-0005-0000-0000-0000D5000000}"/>
    <cellStyle name="style1721749267203" xfId="286" xr:uid="{00000000-0005-0000-0000-0000D6000000}"/>
    <cellStyle name="style1721749267217" xfId="287" xr:uid="{00000000-0005-0000-0000-0000D7000000}"/>
    <cellStyle name="style1721749267239" xfId="288" xr:uid="{00000000-0005-0000-0000-0000D8000000}"/>
    <cellStyle name="style1721749267370" xfId="290" xr:uid="{00000000-0005-0000-0000-0000D9000000}"/>
    <cellStyle name="style1721749267387" xfId="294" xr:uid="{00000000-0005-0000-0000-0000DA000000}"/>
    <cellStyle name="style1721751368647" xfId="194" xr:uid="{00000000-0005-0000-0000-0000DB000000}"/>
    <cellStyle name="style1721751368710" xfId="195" xr:uid="{00000000-0005-0000-0000-0000DC000000}"/>
    <cellStyle name="style1721751368781" xfId="193" xr:uid="{00000000-0005-0000-0000-0000DD000000}"/>
    <cellStyle name="style1721751368947" xfId="146" xr:uid="{00000000-0005-0000-0000-0000DE000000}"/>
    <cellStyle name="style1721751368991" xfId="147" xr:uid="{00000000-0005-0000-0000-0000DF000000}"/>
    <cellStyle name="style1721751369082" xfId="157" xr:uid="{00000000-0005-0000-0000-0000E0000000}"/>
    <cellStyle name="style1721751369176" xfId="158" xr:uid="{00000000-0005-0000-0000-0000E1000000}"/>
    <cellStyle name="style1721751369510" xfId="131" xr:uid="{00000000-0005-0000-0000-0000E2000000}"/>
    <cellStyle name="style1721751369574" xfId="132" xr:uid="{00000000-0005-0000-0000-0000E3000000}"/>
    <cellStyle name="style1721751369628" xfId="136" xr:uid="{00000000-0005-0000-0000-0000E4000000}"/>
    <cellStyle name="style1721751369709" xfId="137" xr:uid="{00000000-0005-0000-0000-0000E5000000}"/>
    <cellStyle name="style1721751369774" xfId="133" xr:uid="{00000000-0005-0000-0000-0000E6000000}"/>
    <cellStyle name="style1721751369837" xfId="138" xr:uid="{00000000-0005-0000-0000-0000E7000000}"/>
    <cellStyle name="style1721751369861" xfId="134" xr:uid="{00000000-0005-0000-0000-0000E8000000}"/>
    <cellStyle name="style1721751369895" xfId="139" xr:uid="{00000000-0005-0000-0000-0000E9000000}"/>
    <cellStyle name="style1721751369942" xfId="135" xr:uid="{00000000-0005-0000-0000-0000EA000000}"/>
    <cellStyle name="style1721751369990" xfId="140" xr:uid="{00000000-0005-0000-0000-0000EB000000}"/>
    <cellStyle name="style1721751370057" xfId="152" xr:uid="{00000000-0005-0000-0000-0000EC000000}"/>
    <cellStyle name="style1721751370108" xfId="141" xr:uid="{00000000-0005-0000-0000-0000ED000000}"/>
    <cellStyle name="style1721751370142" xfId="142" xr:uid="{00000000-0005-0000-0000-0000EE000000}"/>
    <cellStyle name="style1721751370175" xfId="153" xr:uid="{00000000-0005-0000-0000-0000EF000000}"/>
    <cellStyle name="style1721751370224" xfId="201" xr:uid="{00000000-0005-0000-0000-0000F0000000}"/>
    <cellStyle name="style1721751370275" xfId="174" xr:uid="{00000000-0005-0000-0000-0000F1000000}"/>
    <cellStyle name="style1721751370325" xfId="173" xr:uid="{00000000-0005-0000-0000-0000F2000000}"/>
    <cellStyle name="style1721751370462" xfId="204" xr:uid="{00000000-0005-0000-0000-0000F3000000}"/>
    <cellStyle name="style1721751370539" xfId="184" xr:uid="{00000000-0005-0000-0000-0000F4000000}"/>
    <cellStyle name="style1721751370608" xfId="183" xr:uid="{00000000-0005-0000-0000-0000F5000000}"/>
    <cellStyle name="style1721751370841" xfId="180" xr:uid="{00000000-0005-0000-0000-0000F6000000}"/>
    <cellStyle name="style1721751370908" xfId="178" xr:uid="{00000000-0005-0000-0000-0000F7000000}"/>
    <cellStyle name="style1721751371061" xfId="191" xr:uid="{00000000-0005-0000-0000-0000F8000000}"/>
    <cellStyle name="style1721751371098" xfId="189" xr:uid="{00000000-0005-0000-0000-0000F9000000}"/>
    <cellStyle name="style1721751371444" xfId="143" xr:uid="{00000000-0005-0000-0000-0000FA000000}"/>
    <cellStyle name="style1721751371474" xfId="144" xr:uid="{00000000-0005-0000-0000-0000FB000000}"/>
    <cellStyle name="style1721751371505" xfId="145" xr:uid="{00000000-0005-0000-0000-0000FC000000}"/>
    <cellStyle name="style1721751371529" xfId="148" xr:uid="{00000000-0005-0000-0000-0000FD000000}"/>
    <cellStyle name="style1721751371553" xfId="149" xr:uid="{00000000-0005-0000-0000-0000FE000000}"/>
    <cellStyle name="style1721751371574" xfId="150" xr:uid="{00000000-0005-0000-0000-0000FF000000}"/>
    <cellStyle name="style1721751371609" xfId="151" xr:uid="{00000000-0005-0000-0000-000000010000}"/>
    <cellStyle name="style1721751371644" xfId="154" xr:uid="{00000000-0005-0000-0000-000001010000}"/>
    <cellStyle name="style1721751371678" xfId="155" xr:uid="{00000000-0005-0000-0000-000002010000}"/>
    <cellStyle name="style1721751371708" xfId="156" xr:uid="{00000000-0005-0000-0000-000003010000}"/>
    <cellStyle name="style1721751371743" xfId="159" xr:uid="{00000000-0005-0000-0000-000004010000}"/>
    <cellStyle name="style1721751371761" xfId="160" xr:uid="{00000000-0005-0000-0000-000005010000}"/>
    <cellStyle name="style1721751371789" xfId="161" xr:uid="{00000000-0005-0000-0000-000006010000}"/>
    <cellStyle name="style1721751371827" xfId="162" xr:uid="{00000000-0005-0000-0000-000007010000}"/>
    <cellStyle name="style1721751371869" xfId="163" xr:uid="{00000000-0005-0000-0000-000008010000}"/>
    <cellStyle name="style1721751371908" xfId="164" xr:uid="{00000000-0005-0000-0000-000009010000}"/>
    <cellStyle name="style1721751371947" xfId="165" xr:uid="{00000000-0005-0000-0000-00000A010000}"/>
    <cellStyle name="style1721751371974" xfId="166" xr:uid="{00000000-0005-0000-0000-00000B010000}"/>
    <cellStyle name="style1721751372023" xfId="167" xr:uid="{00000000-0005-0000-0000-00000C010000}"/>
    <cellStyle name="style1721751372043" xfId="168" xr:uid="{00000000-0005-0000-0000-00000D010000}"/>
    <cellStyle name="style1721751372110" xfId="190" xr:uid="{00000000-0005-0000-0000-00000E010000}"/>
    <cellStyle name="style1721751372384" xfId="196" xr:uid="{00000000-0005-0000-0000-00000F010000}"/>
    <cellStyle name="style1721751372464" xfId="170" xr:uid="{00000000-0005-0000-0000-000010010000}"/>
    <cellStyle name="style1721751372502" xfId="169" xr:uid="{00000000-0005-0000-0000-000011010000}"/>
    <cellStyle name="style1721751372596" xfId="176" xr:uid="{00000000-0005-0000-0000-000012010000}"/>
    <cellStyle name="style1721751372659" xfId="171" xr:uid="{00000000-0005-0000-0000-000013010000}"/>
    <cellStyle name="style1721751372809" xfId="187" xr:uid="{00000000-0005-0000-0000-000014010000}"/>
    <cellStyle name="style1721751372880" xfId="172" xr:uid="{00000000-0005-0000-0000-000015010000}"/>
    <cellStyle name="style1721751372921" xfId="175" xr:uid="{00000000-0005-0000-0000-000016010000}"/>
    <cellStyle name="style1721751372978" xfId="177" xr:uid="{00000000-0005-0000-0000-000017010000}"/>
    <cellStyle name="style1721751373025" xfId="179" xr:uid="{00000000-0005-0000-0000-000018010000}"/>
    <cellStyle name="style1721751373093" xfId="181" xr:uid="{00000000-0005-0000-0000-000019010000}"/>
    <cellStyle name="style1721751373145" xfId="182" xr:uid="{00000000-0005-0000-0000-00001A010000}"/>
    <cellStyle name="style1721751373178" xfId="185" xr:uid="{00000000-0005-0000-0000-00001B010000}"/>
    <cellStyle name="style1721751373233" xfId="186" xr:uid="{00000000-0005-0000-0000-00001C010000}"/>
    <cellStyle name="style1721751373327" xfId="188" xr:uid="{00000000-0005-0000-0000-00001D010000}"/>
    <cellStyle name="style1721751373363" xfId="192" xr:uid="{00000000-0005-0000-0000-00001E010000}"/>
    <cellStyle name="style1721751373425" xfId="197" xr:uid="{00000000-0005-0000-0000-00001F010000}"/>
    <cellStyle name="style1721751373443" xfId="198" xr:uid="{00000000-0005-0000-0000-000020010000}"/>
    <cellStyle name="style1721751373477" xfId="199" xr:uid="{00000000-0005-0000-0000-000021010000}"/>
    <cellStyle name="style1721751373498" xfId="200" xr:uid="{00000000-0005-0000-0000-000022010000}"/>
    <cellStyle name="style1721751373533" xfId="203" xr:uid="{00000000-0005-0000-0000-000023010000}"/>
    <cellStyle name="style1721751373569" xfId="205" xr:uid="{00000000-0005-0000-0000-000024010000}"/>
    <cellStyle name="style1721751373598" xfId="202" xr:uid="{00000000-0005-0000-0000-000025010000}"/>
    <cellStyle name="style1721751373626" xfId="206" xr:uid="{00000000-0005-0000-0000-00002601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0"/>
  <sheetViews>
    <sheetView tabSelected="1" showWhiteSpace="0" zoomScaleNormal="100" zoomScalePageLayoutView="90" workbookViewId="0">
      <selection sqref="A1:XFD1"/>
    </sheetView>
  </sheetViews>
  <sheetFormatPr baseColWidth="10" defaultColWidth="9.1640625" defaultRowHeight="12" customHeight="1" x14ac:dyDescent="0.15"/>
  <cols>
    <col min="1" max="1" width="10.5" style="2" customWidth="1"/>
    <col min="2" max="2" width="15.33203125" style="2" bestFit="1" customWidth="1"/>
    <col min="3" max="3" width="10.5" style="2" customWidth="1"/>
    <col min="4" max="7" width="9" style="2" bestFit="1" customWidth="1"/>
    <col min="8" max="8" width="7.5" style="2" bestFit="1" customWidth="1"/>
    <col min="9" max="9" width="7.1640625" style="2" customWidth="1"/>
    <col min="10" max="11" width="7.83203125" style="2" bestFit="1" customWidth="1"/>
    <col min="12" max="12" width="8.5" style="2" bestFit="1" customWidth="1"/>
    <col min="13" max="13" width="7.5" style="2" customWidth="1"/>
    <col min="14" max="14" width="8" style="2" customWidth="1"/>
    <col min="15" max="17" width="6.5" style="2" bestFit="1" customWidth="1"/>
    <col min="18" max="19" width="6.1640625" style="2" bestFit="1" customWidth="1"/>
    <col min="20" max="20" width="9.5" style="2" customWidth="1"/>
    <col min="21" max="25" width="9.33203125" style="2" bestFit="1" customWidth="1"/>
    <col min="26" max="16384" width="9.1640625" style="2"/>
  </cols>
  <sheetData>
    <row r="1" spans="1:25" s="548" customFormat="1" ht="12" customHeight="1" x14ac:dyDescent="0.15">
      <c r="A1" s="548" t="s">
        <v>144</v>
      </c>
    </row>
    <row r="2" spans="1:25" ht="12" customHeight="1" x14ac:dyDescent="0.15">
      <c r="A2" s="1" t="s">
        <v>51</v>
      </c>
    </row>
    <row r="3" spans="1:25" ht="12" customHeight="1" x14ac:dyDescent="0.15">
      <c r="A3" s="3" t="s">
        <v>49</v>
      </c>
      <c r="B3" s="4"/>
      <c r="C3" s="4"/>
      <c r="D3" s="4"/>
      <c r="E3" s="4"/>
      <c r="F3" s="4"/>
      <c r="G3" s="4"/>
      <c r="H3" s="3"/>
      <c r="I3" s="4"/>
      <c r="J3" s="4"/>
      <c r="K3" s="4"/>
      <c r="L3" s="4"/>
      <c r="M3" s="4"/>
      <c r="N3" s="3" t="s">
        <v>52</v>
      </c>
      <c r="O3" s="4"/>
      <c r="P3" s="4"/>
      <c r="Q3" s="4"/>
      <c r="R3" s="4"/>
      <c r="S3" s="4"/>
      <c r="T3" s="4"/>
      <c r="U3" s="3"/>
      <c r="V3" s="4"/>
      <c r="W3" s="4"/>
      <c r="X3" s="4"/>
    </row>
    <row r="4" spans="1:25" ht="12" customHeight="1" x14ac:dyDescent="0.15">
      <c r="A4" s="5" t="s">
        <v>42</v>
      </c>
      <c r="B4" s="5" t="s">
        <v>43</v>
      </c>
      <c r="C4" s="5" t="s">
        <v>44</v>
      </c>
      <c r="D4" s="5" t="s">
        <v>45</v>
      </c>
      <c r="E4" s="5" t="s">
        <v>2</v>
      </c>
      <c r="F4" s="5" t="s">
        <v>0</v>
      </c>
      <c r="G4" s="6" t="s">
        <v>46</v>
      </c>
      <c r="H4" s="6" t="s">
        <v>47</v>
      </c>
      <c r="I4" s="6" t="s">
        <v>48</v>
      </c>
      <c r="J4" s="5" t="s">
        <v>2</v>
      </c>
      <c r="K4" s="5" t="s">
        <v>0</v>
      </c>
      <c r="L4" s="7"/>
      <c r="N4" s="5" t="s">
        <v>54</v>
      </c>
      <c r="O4" s="5" t="s">
        <v>43</v>
      </c>
      <c r="P4" s="5" t="s">
        <v>44</v>
      </c>
      <c r="Q4" s="5" t="s">
        <v>45</v>
      </c>
      <c r="R4" s="5" t="s">
        <v>2</v>
      </c>
      <c r="S4" s="5" t="s">
        <v>0</v>
      </c>
      <c r="T4" s="6" t="s">
        <v>46</v>
      </c>
      <c r="U4" s="6" t="s">
        <v>47</v>
      </c>
      <c r="V4" s="6" t="s">
        <v>48</v>
      </c>
      <c r="W4" s="5" t="s">
        <v>2</v>
      </c>
      <c r="X4" s="5" t="s">
        <v>0</v>
      </c>
    </row>
    <row r="5" spans="1:25" ht="12" customHeight="1" x14ac:dyDescent="0.15">
      <c r="A5" s="8">
        <v>0</v>
      </c>
      <c r="B5" s="9">
        <v>1.9087000000000001</v>
      </c>
      <c r="C5" s="9">
        <v>1.9661</v>
      </c>
      <c r="D5" s="9">
        <v>2.0486</v>
      </c>
      <c r="E5" s="10">
        <f>AVERAGE(B5:D5)</f>
        <v>1.9744666666666666</v>
      </c>
      <c r="F5" s="10">
        <f>STDEV(B5:D5)</f>
        <v>7.0324272718125774E-2</v>
      </c>
      <c r="G5" s="10">
        <f>(B5/E5)*100</f>
        <v>96.669142722085297</v>
      </c>
      <c r="H5" s="10">
        <f>(C5/E5)*100</f>
        <v>99.576256879494878</v>
      </c>
      <c r="I5" s="10">
        <f>(D5/E5)*100</f>
        <v>103.75460039841984</v>
      </c>
      <c r="J5" s="10">
        <f>AVERAGE(G5:I5)</f>
        <v>100</v>
      </c>
      <c r="K5" s="10">
        <f>STDEV(G5:I5)</f>
        <v>3.5616844743623193</v>
      </c>
      <c r="L5" s="11"/>
      <c r="N5" s="8">
        <v>0</v>
      </c>
      <c r="O5" s="9">
        <v>1.4016999999999999</v>
      </c>
      <c r="P5" s="9">
        <v>1.8291999999999999</v>
      </c>
      <c r="Q5" s="9">
        <v>1.5550999999999999</v>
      </c>
      <c r="R5" s="10">
        <v>1.5953333333333333</v>
      </c>
      <c r="S5" s="10">
        <v>0.21657124308950579</v>
      </c>
      <c r="T5" s="10">
        <v>87.86251567070623</v>
      </c>
      <c r="U5" s="10">
        <v>114.65942331801087</v>
      </c>
      <c r="V5" s="10">
        <v>97.478061011282918</v>
      </c>
      <c r="W5" s="10">
        <v>100</v>
      </c>
      <c r="X5" s="10">
        <v>13.575297310248965</v>
      </c>
    </row>
    <row r="6" spans="1:25" ht="12" customHeight="1" x14ac:dyDescent="0.15">
      <c r="A6" s="8">
        <v>3.125</v>
      </c>
      <c r="B6" s="9">
        <v>0.92799999999999994</v>
      </c>
      <c r="C6" s="9">
        <v>1.0510999999999999</v>
      </c>
      <c r="D6" s="9">
        <v>1.0342</v>
      </c>
      <c r="E6" s="10">
        <f t="shared" ref="E6:E9" si="0">AVERAGE(B6:D6)</f>
        <v>1.0044333333333333</v>
      </c>
      <c r="F6" s="10">
        <f t="shared" ref="F6:F9" si="1">STDEV(B6:D6)</f>
        <v>6.6730377889933565E-2</v>
      </c>
      <c r="G6" s="10">
        <f>(B6/E5)*100</f>
        <v>47.000033764392072</v>
      </c>
      <c r="H6" s="10">
        <f>(C6/E5)*100</f>
        <v>53.23462876050916</v>
      </c>
      <c r="I6" s="10">
        <f>(D6/E5)*100</f>
        <v>52.378701421480912</v>
      </c>
      <c r="J6" s="10">
        <f t="shared" ref="J6:J9" si="2">AVERAGE(G6:I6)</f>
        <v>50.871121315460719</v>
      </c>
      <c r="K6" s="10">
        <f t="shared" ref="K6:K9" si="3">STDEV(G6:I6)</f>
        <v>3.3796659632947401</v>
      </c>
      <c r="L6" s="12"/>
      <c r="N6" s="8">
        <v>1.25</v>
      </c>
      <c r="O6" s="9">
        <v>0.56799999999999995</v>
      </c>
      <c r="P6" s="9">
        <v>0.55620000000000003</v>
      </c>
      <c r="Q6" s="9">
        <v>0.54700000000000004</v>
      </c>
      <c r="R6" s="10">
        <v>0.55706666666666671</v>
      </c>
      <c r="S6" s="10">
        <v>1.0526791217333626E-2</v>
      </c>
      <c r="T6" s="10">
        <v>35.603844546594232</v>
      </c>
      <c r="U6" s="10">
        <v>34.864187212703726</v>
      </c>
      <c r="V6" s="10">
        <v>34.287505223568751</v>
      </c>
      <c r="W6" s="10">
        <v>34.918512327622238</v>
      </c>
      <c r="X6" s="10">
        <v>0.65984901069788493</v>
      </c>
    </row>
    <row r="7" spans="1:25" ht="12" customHeight="1" x14ac:dyDescent="0.15">
      <c r="A7" s="8">
        <v>6.25</v>
      </c>
      <c r="B7" s="9">
        <v>0.83160000000000001</v>
      </c>
      <c r="C7" s="9">
        <v>0.86899999999999999</v>
      </c>
      <c r="D7" s="9">
        <v>0.87729999999999997</v>
      </c>
      <c r="E7" s="10">
        <f t="shared" si="0"/>
        <v>0.85930000000000006</v>
      </c>
      <c r="F7" s="10">
        <f t="shared" si="1"/>
        <v>2.4345225404583941E-2</v>
      </c>
      <c r="G7" s="10">
        <f>(B7/E5)*100</f>
        <v>42.117702670763414</v>
      </c>
      <c r="H7" s="10">
        <f>(C7/E5)*100</f>
        <v>44.011885066009384</v>
      </c>
      <c r="I7" s="10">
        <f>(D7/E5)*100</f>
        <v>44.432251747307291</v>
      </c>
      <c r="J7" s="10">
        <f t="shared" si="2"/>
        <v>43.520613161360039</v>
      </c>
      <c r="K7" s="10">
        <f t="shared" si="3"/>
        <v>1.2330026034667896</v>
      </c>
      <c r="L7" s="12"/>
      <c r="N7" s="8">
        <v>2.5</v>
      </c>
      <c r="O7" s="9">
        <v>0.49309999999999998</v>
      </c>
      <c r="P7" s="9">
        <v>0.51129999999999998</v>
      </c>
      <c r="Q7" s="9">
        <v>0.45840000000000003</v>
      </c>
      <c r="R7" s="10">
        <v>0.48760000000000003</v>
      </c>
      <c r="S7" s="10">
        <v>2.687545348454605E-2</v>
      </c>
      <c r="T7" s="10">
        <v>30.908900961136649</v>
      </c>
      <c r="U7" s="10">
        <v>32.049728374425406</v>
      </c>
      <c r="V7" s="10">
        <v>28.733806936899292</v>
      </c>
      <c r="W7" s="10">
        <v>30.564145424153782</v>
      </c>
      <c r="X7" s="10">
        <v>1.6846293450404963</v>
      </c>
    </row>
    <row r="8" spans="1:25" ht="12" customHeight="1" x14ac:dyDescent="0.15">
      <c r="A8" s="8">
        <v>12.5</v>
      </c>
      <c r="B8" s="9">
        <v>0.68410000000000004</v>
      </c>
      <c r="C8" s="9">
        <v>0.72489999999999999</v>
      </c>
      <c r="D8" s="9">
        <v>0.73309999999999997</v>
      </c>
      <c r="E8" s="10">
        <f t="shared" si="0"/>
        <v>0.71403333333333341</v>
      </c>
      <c r="F8" s="10">
        <f t="shared" si="1"/>
        <v>2.6245253539132204E-2</v>
      </c>
      <c r="G8" s="10">
        <f>(B8/E5)*100</f>
        <v>34.647330924806703</v>
      </c>
      <c r="H8" s="10">
        <f>(C8/E5)*100</f>
        <v>36.713711719620491</v>
      </c>
      <c r="I8" s="10">
        <f>(D8/E5)*100</f>
        <v>37.129013742107574</v>
      </c>
      <c r="J8" s="10">
        <f t="shared" si="2"/>
        <v>36.16335212884492</v>
      </c>
      <c r="K8" s="10">
        <f t="shared" si="3"/>
        <v>1.329232545791212</v>
      </c>
      <c r="L8" s="12"/>
      <c r="N8" s="8">
        <v>5</v>
      </c>
      <c r="O8" s="9">
        <v>0.3019</v>
      </c>
      <c r="P8" s="9">
        <v>0.3382</v>
      </c>
      <c r="Q8" s="9">
        <v>0.51</v>
      </c>
      <c r="R8" s="10">
        <v>0.38336666666666669</v>
      </c>
      <c r="S8" s="10">
        <v>0.11115945004062085</v>
      </c>
      <c r="T8" s="10">
        <v>18.923944839114085</v>
      </c>
      <c r="U8" s="10">
        <v>21.199331383201002</v>
      </c>
      <c r="V8" s="10">
        <v>31.968240702047641</v>
      </c>
      <c r="W8" s="10">
        <v>24.030505641454241</v>
      </c>
      <c r="X8" s="10">
        <v>6.9677883435408283</v>
      </c>
    </row>
    <row r="9" spans="1:25" ht="12" customHeight="1" x14ac:dyDescent="0.15">
      <c r="A9" s="8">
        <v>25</v>
      </c>
      <c r="B9" s="9">
        <v>0.54580000000000006</v>
      </c>
      <c r="C9" s="9">
        <v>0.58079999999999998</v>
      </c>
      <c r="D9" s="9">
        <v>0.56790000000000007</v>
      </c>
      <c r="E9" s="10">
        <f t="shared" si="0"/>
        <v>0.56483333333333341</v>
      </c>
      <c r="F9" s="10">
        <f t="shared" si="1"/>
        <v>1.7700376643826878E-2</v>
      </c>
      <c r="G9" s="10">
        <f>(B9/E5)*100</f>
        <v>27.642907789445253</v>
      </c>
      <c r="H9" s="10">
        <f>(C9/E5)*100</f>
        <v>29.415538373231591</v>
      </c>
      <c r="I9" s="10">
        <f>(D9/E5)*100</f>
        <v>28.762197386636057</v>
      </c>
      <c r="J9" s="10">
        <f t="shared" si="2"/>
        <v>28.606881183104303</v>
      </c>
      <c r="K9" s="10">
        <f t="shared" si="3"/>
        <v>0.89646368523957054</v>
      </c>
      <c r="L9" s="12"/>
      <c r="N9" s="8">
        <v>10</v>
      </c>
      <c r="O9" s="9">
        <v>0.3508</v>
      </c>
      <c r="P9" s="9">
        <v>0.36130000000000001</v>
      </c>
      <c r="Q9" s="9">
        <v>0.3029</v>
      </c>
      <c r="R9" s="10">
        <v>0.33833333333333332</v>
      </c>
      <c r="S9" s="10">
        <v>3.1132030665109747E-2</v>
      </c>
      <c r="T9" s="10">
        <v>21.989134977016299</v>
      </c>
      <c r="U9" s="10">
        <v>22.647304638529047</v>
      </c>
      <c r="V9" s="10">
        <v>18.986627664020059</v>
      </c>
      <c r="W9" s="10">
        <v>21.207689093188467</v>
      </c>
      <c r="X9" s="10">
        <v>1.9514436271485436</v>
      </c>
    </row>
    <row r="10" spans="1:25" ht="12" customHeight="1" x14ac:dyDescent="0.15">
      <c r="A10" s="3" t="s">
        <v>50</v>
      </c>
      <c r="B10" s="4"/>
      <c r="C10" s="4"/>
      <c r="D10" s="4"/>
      <c r="E10" s="4"/>
      <c r="F10" s="4"/>
      <c r="G10" s="4"/>
      <c r="H10" s="4"/>
      <c r="I10" s="4"/>
      <c r="J10" s="4"/>
      <c r="K10" s="4"/>
      <c r="N10" s="3" t="s">
        <v>53</v>
      </c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5" ht="12" customHeight="1" x14ac:dyDescent="0.15">
      <c r="A11" s="13" t="s">
        <v>42</v>
      </c>
      <c r="B11" s="5" t="s">
        <v>43</v>
      </c>
      <c r="C11" s="5" t="s">
        <v>44</v>
      </c>
      <c r="D11" s="5" t="s">
        <v>45</v>
      </c>
      <c r="E11" s="14" t="s">
        <v>2</v>
      </c>
      <c r="F11" s="5" t="s">
        <v>0</v>
      </c>
      <c r="G11" s="6" t="s">
        <v>46</v>
      </c>
      <c r="H11" s="6" t="s">
        <v>47</v>
      </c>
      <c r="I11" s="6" t="s">
        <v>48</v>
      </c>
      <c r="J11" s="5" t="s">
        <v>2</v>
      </c>
      <c r="K11" s="5" t="s">
        <v>0</v>
      </c>
      <c r="L11" s="15" t="s">
        <v>122</v>
      </c>
      <c r="N11" s="13" t="s">
        <v>54</v>
      </c>
      <c r="O11" s="5" t="s">
        <v>43</v>
      </c>
      <c r="P11" s="5" t="s">
        <v>44</v>
      </c>
      <c r="Q11" s="5" t="s">
        <v>45</v>
      </c>
      <c r="R11" s="14" t="s">
        <v>2</v>
      </c>
      <c r="S11" s="5" t="s">
        <v>0</v>
      </c>
      <c r="T11" s="6" t="s">
        <v>46</v>
      </c>
      <c r="U11" s="6" t="s">
        <v>47</v>
      </c>
      <c r="V11" s="6" t="s">
        <v>48</v>
      </c>
      <c r="W11" s="5" t="s">
        <v>2</v>
      </c>
      <c r="X11" s="5" t="s">
        <v>0</v>
      </c>
      <c r="Y11" s="15" t="s">
        <v>122</v>
      </c>
    </row>
    <row r="12" spans="1:25" ht="12" customHeight="1" x14ac:dyDescent="0.15">
      <c r="A12" s="16">
        <v>0</v>
      </c>
      <c r="B12" s="9">
        <v>1.3563000000000001</v>
      </c>
      <c r="C12" s="9">
        <v>1.5898000000000001</v>
      </c>
      <c r="D12" s="9">
        <v>1.4591000000000001</v>
      </c>
      <c r="E12" s="17">
        <f>AVERAGE(B12:D12)</f>
        <v>1.4684000000000001</v>
      </c>
      <c r="F12" s="10">
        <f>STDEV(B12:D12)</f>
        <v>0.117027475406419</v>
      </c>
      <c r="G12" s="10">
        <f>(B12/E12)*100</f>
        <v>92.365840370471247</v>
      </c>
      <c r="H12" s="10">
        <f>(C12/E12)*100</f>
        <v>108.26750204304003</v>
      </c>
      <c r="I12" s="10">
        <f>(D12/E12)*100</f>
        <v>99.366657586488699</v>
      </c>
      <c r="J12" s="10">
        <f>AVERAGE(G12:I12)</f>
        <v>100</v>
      </c>
      <c r="K12" s="10">
        <f>STDEV(G12:I12)</f>
        <v>7.9697272818318536</v>
      </c>
      <c r="L12" s="18"/>
      <c r="N12" s="16">
        <v>0</v>
      </c>
      <c r="O12" s="9">
        <v>0.91400000000000003</v>
      </c>
      <c r="P12" s="9">
        <v>0.88100000000000001</v>
      </c>
      <c r="Q12" s="9">
        <v>0.92920000000000003</v>
      </c>
      <c r="R12" s="17">
        <v>0.90806666666666658</v>
      </c>
      <c r="S12" s="10">
        <v>2.4641699075618424E-2</v>
      </c>
      <c r="T12" s="10">
        <v>100.65340283385949</v>
      </c>
      <c r="U12" s="10">
        <v>97.019308420820806</v>
      </c>
      <c r="V12" s="10">
        <v>102.32728874531973</v>
      </c>
      <c r="W12" s="10">
        <v>100</v>
      </c>
      <c r="X12" s="10">
        <v>2.7136442708631936</v>
      </c>
      <c r="Y12" s="18"/>
    </row>
    <row r="13" spans="1:25" ht="12" customHeight="1" x14ac:dyDescent="0.15">
      <c r="A13" s="16">
        <v>3.125</v>
      </c>
      <c r="B13" s="9">
        <v>1.1149</v>
      </c>
      <c r="C13" s="9">
        <v>1.0965</v>
      </c>
      <c r="D13" s="9">
        <v>1.0944</v>
      </c>
      <c r="E13" s="17">
        <f t="shared" ref="E13:E16" si="4">AVERAGE(B13:D13)</f>
        <v>1.1019333333333334</v>
      </c>
      <c r="F13" s="10">
        <f t="shared" ref="F13:F16" si="5">STDEV(B13:D13)</f>
        <v>1.1278445519367148E-2</v>
      </c>
      <c r="G13" s="10">
        <f>(B13/E12)*100</f>
        <v>75.926178153091797</v>
      </c>
      <c r="H13" s="10">
        <f>(C13/E12)*100</f>
        <v>74.673113593026414</v>
      </c>
      <c r="I13" s="10">
        <f>(D13/E12)*100</f>
        <v>74.530100789975478</v>
      </c>
      <c r="J13" s="10">
        <f t="shared" ref="J13:J16" si="6">AVERAGE(G13:I13)</f>
        <v>75.043130845364558</v>
      </c>
      <c r="K13" s="10">
        <f t="shared" ref="K13:K16" si="7">STDEV(G13:I13)</f>
        <v>0.76807719418191212</v>
      </c>
      <c r="L13" s="19">
        <v>2.6934533184162833E-4</v>
      </c>
      <c r="N13" s="16">
        <v>1.25</v>
      </c>
      <c r="O13" s="9">
        <v>0.54620000000000002</v>
      </c>
      <c r="P13" s="9">
        <v>0.58340000000000003</v>
      </c>
      <c r="Q13" s="9">
        <v>0.52380000000000004</v>
      </c>
      <c r="R13" s="17">
        <v>0.55113333333333336</v>
      </c>
      <c r="S13" s="10">
        <v>3.0104706165869365E-2</v>
      </c>
      <c r="T13" s="10">
        <v>60.149768739446451</v>
      </c>
      <c r="U13" s="10">
        <v>64.246384259599154</v>
      </c>
      <c r="V13" s="10">
        <v>57.682989501505041</v>
      </c>
      <c r="W13" s="10">
        <v>60.693047500183546</v>
      </c>
      <c r="X13" s="10">
        <v>3.3152528631380966</v>
      </c>
      <c r="Y13" s="19">
        <v>1.8990525273804409E-4</v>
      </c>
    </row>
    <row r="14" spans="1:25" ht="12" customHeight="1" x14ac:dyDescent="0.15">
      <c r="A14" s="16">
        <v>6.25</v>
      </c>
      <c r="B14" s="9">
        <v>0.85240000000000005</v>
      </c>
      <c r="C14" s="9">
        <v>0.85120000000000007</v>
      </c>
      <c r="D14" s="9">
        <v>0.83689999999999998</v>
      </c>
      <c r="E14" s="17">
        <f t="shared" si="4"/>
        <v>0.84683333333333344</v>
      </c>
      <c r="F14" s="10">
        <f t="shared" si="5"/>
        <v>8.6234177292610677E-3</v>
      </c>
      <c r="G14" s="10">
        <f>(B14/E12)*100</f>
        <v>58.049577771724323</v>
      </c>
      <c r="H14" s="10">
        <f>(C14/E12)*100</f>
        <v>57.967856169980934</v>
      </c>
      <c r="I14" s="10">
        <f>(D14/E12)*100</f>
        <v>56.994007082538815</v>
      </c>
      <c r="J14" s="10">
        <f t="shared" si="6"/>
        <v>57.670480341414695</v>
      </c>
      <c r="K14" s="10">
        <f t="shared" si="7"/>
        <v>0.58726625778132946</v>
      </c>
      <c r="L14" s="19">
        <v>5.6676358257788199E-5</v>
      </c>
      <c r="N14" s="16">
        <v>2.5</v>
      </c>
      <c r="O14" s="9">
        <v>0.50139999999999996</v>
      </c>
      <c r="P14" s="9">
        <v>0.51980000000000004</v>
      </c>
      <c r="Q14" s="9">
        <v>0.48809999999999998</v>
      </c>
      <c r="R14" s="17">
        <v>0.50309999999999999</v>
      </c>
      <c r="S14" s="10">
        <v>1.591822854465914E-2</v>
      </c>
      <c r="T14" s="10">
        <v>55.216210263563617</v>
      </c>
      <c r="U14" s="10">
        <v>57.2424932090155</v>
      </c>
      <c r="V14" s="10">
        <v>53.751560091035898</v>
      </c>
      <c r="W14" s="10">
        <v>55.403421187871665</v>
      </c>
      <c r="X14" s="10">
        <v>1.752980164230874</v>
      </c>
      <c r="Y14" s="19">
        <v>5.9906336060960803E-5</v>
      </c>
    </row>
    <row r="15" spans="1:25" ht="12" customHeight="1" x14ac:dyDescent="0.15">
      <c r="A15" s="16">
        <v>12.5</v>
      </c>
      <c r="B15" s="9">
        <v>0.78549999999999998</v>
      </c>
      <c r="C15" s="9">
        <v>0.65329999999999999</v>
      </c>
      <c r="D15" s="9">
        <v>0.69269999999999998</v>
      </c>
      <c r="E15" s="17">
        <f t="shared" si="4"/>
        <v>0.71050000000000002</v>
      </c>
      <c r="F15" s="10">
        <f t="shared" si="5"/>
        <v>6.7873706249180168E-2</v>
      </c>
      <c r="G15" s="10">
        <f>(B15/E12)*100</f>
        <v>53.493598474530089</v>
      </c>
      <c r="H15" s="10">
        <f>(C15/E12)*100</f>
        <v>44.490602015799503</v>
      </c>
      <c r="I15" s="10">
        <f>(D15/E12)*100</f>
        <v>47.17379460637428</v>
      </c>
      <c r="J15" s="10">
        <f t="shared" si="6"/>
        <v>48.385998365567957</v>
      </c>
      <c r="K15" s="10">
        <f t="shared" si="7"/>
        <v>4.6222899924530187</v>
      </c>
      <c r="L15" s="19">
        <v>1.1676203408512817E-2</v>
      </c>
      <c r="N15" s="16">
        <v>5</v>
      </c>
      <c r="O15" s="9">
        <v>0.45130000000000003</v>
      </c>
      <c r="P15" s="9">
        <v>0.46219999999999994</v>
      </c>
      <c r="Q15" s="9">
        <v>0.39239999999999997</v>
      </c>
      <c r="R15" s="17">
        <v>0.43529999999999996</v>
      </c>
      <c r="S15" s="10">
        <v>3.7550099866711407E-2</v>
      </c>
      <c r="T15" s="10">
        <v>49.698994200132155</v>
      </c>
      <c r="U15" s="10">
        <v>50.899346597166137</v>
      </c>
      <c r="V15" s="10">
        <v>43.212686293223697</v>
      </c>
      <c r="W15" s="10">
        <v>47.937009030173989</v>
      </c>
      <c r="X15" s="10">
        <v>4.1351699434745699</v>
      </c>
      <c r="Y15" s="19">
        <v>6.9319274427775152E-3</v>
      </c>
    </row>
    <row r="16" spans="1:25" ht="12" customHeight="1" x14ac:dyDescent="0.15">
      <c r="A16" s="16">
        <v>25</v>
      </c>
      <c r="B16" s="9">
        <v>0.52539999999999998</v>
      </c>
      <c r="C16" s="9">
        <v>0.57130000000000003</v>
      </c>
      <c r="D16" s="9">
        <v>0.51280000000000003</v>
      </c>
      <c r="E16" s="17">
        <f t="shared" si="4"/>
        <v>0.53650000000000009</v>
      </c>
      <c r="F16" s="10">
        <f t="shared" si="5"/>
        <v>3.0789121455475153E-2</v>
      </c>
      <c r="G16" s="10">
        <f>(B16/E12)*100</f>
        <v>35.780441296649407</v>
      </c>
      <c r="H16" s="10">
        <f>(C16/E12)*100</f>
        <v>38.90629256333424</v>
      </c>
      <c r="I16" s="10">
        <f>(D16/E12)*100</f>
        <v>34.922364478343773</v>
      </c>
      <c r="J16" s="10">
        <f t="shared" si="6"/>
        <v>36.536366112775802</v>
      </c>
      <c r="K16" s="10">
        <f t="shared" si="7"/>
        <v>2.0967802680111118</v>
      </c>
      <c r="L16" s="19">
        <v>3.8289255616702276E-3</v>
      </c>
      <c r="N16" s="16">
        <v>10</v>
      </c>
      <c r="O16" s="9">
        <v>0.3508</v>
      </c>
      <c r="P16" s="9">
        <v>0.36130000000000001</v>
      </c>
      <c r="Q16" s="9">
        <v>0.50290000000000001</v>
      </c>
      <c r="R16" s="17">
        <v>0.40499999999999997</v>
      </c>
      <c r="S16" s="10">
        <v>8.4946277140320256E-2</v>
      </c>
      <c r="T16" s="10">
        <v>38.631524851332507</v>
      </c>
      <c r="U16" s="10">
        <v>39.787827619117543</v>
      </c>
      <c r="V16" s="10">
        <v>55.381396373247192</v>
      </c>
      <c r="W16" s="10">
        <v>44.600249614565747</v>
      </c>
      <c r="X16" s="10">
        <v>9.3546300352748837</v>
      </c>
      <c r="Y16" s="19">
        <v>1.3263950163256249E-2</v>
      </c>
    </row>
    <row r="19" spans="1:21" ht="12" customHeight="1" x14ac:dyDescent="0.15">
      <c r="A19" s="20" t="s">
        <v>38</v>
      </c>
    </row>
    <row r="20" spans="1:21" s="26" customFormat="1" ht="12" customHeight="1" x14ac:dyDescent="0.15">
      <c r="A20" s="21" t="s">
        <v>5</v>
      </c>
      <c r="B20" s="21"/>
      <c r="C20" s="21" t="s">
        <v>6</v>
      </c>
      <c r="D20" s="22" t="s">
        <v>7</v>
      </c>
      <c r="E20" s="22" t="s">
        <v>8</v>
      </c>
      <c r="F20" s="22" t="s">
        <v>9</v>
      </c>
      <c r="G20" s="23" t="s">
        <v>10</v>
      </c>
      <c r="H20" s="23" t="s">
        <v>11</v>
      </c>
      <c r="I20" s="23" t="s">
        <v>12</v>
      </c>
      <c r="J20" s="23" t="s">
        <v>13</v>
      </c>
      <c r="K20" s="23" t="s">
        <v>14</v>
      </c>
      <c r="L20" s="23" t="s">
        <v>15</v>
      </c>
      <c r="M20" s="23" t="s">
        <v>16</v>
      </c>
      <c r="N20" s="23" t="s">
        <v>0</v>
      </c>
      <c r="O20" s="21" t="s">
        <v>17</v>
      </c>
      <c r="P20" s="21" t="s">
        <v>18</v>
      </c>
      <c r="Q20" s="21" t="s">
        <v>19</v>
      </c>
      <c r="R20" s="23" t="s">
        <v>16</v>
      </c>
      <c r="S20" s="23" t="s">
        <v>0</v>
      </c>
      <c r="T20" s="24"/>
      <c r="U20" s="25"/>
    </row>
    <row r="21" spans="1:21" s="25" customFormat="1" ht="12" customHeight="1" x14ac:dyDescent="0.15">
      <c r="A21" s="27" t="s">
        <v>20</v>
      </c>
      <c r="B21" s="27" t="s">
        <v>1</v>
      </c>
      <c r="C21" s="27" t="s">
        <v>31</v>
      </c>
      <c r="D21" s="28">
        <v>14.43</v>
      </c>
      <c r="E21" s="28">
        <v>14.83</v>
      </c>
      <c r="F21" s="28">
        <v>14.63</v>
      </c>
      <c r="G21" s="29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30"/>
    </row>
    <row r="22" spans="1:21" s="25" customFormat="1" ht="12" customHeight="1" x14ac:dyDescent="0.15">
      <c r="A22" s="27"/>
      <c r="B22" s="27" t="s">
        <v>21</v>
      </c>
      <c r="C22" s="27" t="s">
        <v>32</v>
      </c>
      <c r="D22" s="28">
        <v>15.04</v>
      </c>
      <c r="E22" s="28">
        <v>14.89</v>
      </c>
      <c r="F22" s="28">
        <v>15.46</v>
      </c>
      <c r="G22" s="29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30"/>
    </row>
    <row r="23" spans="1:21" s="25" customFormat="1" ht="12" customHeight="1" x14ac:dyDescent="0.15">
      <c r="A23" s="27"/>
      <c r="B23" s="27" t="s">
        <v>22</v>
      </c>
      <c r="C23" s="27" t="s">
        <v>33</v>
      </c>
      <c r="D23" s="28">
        <v>14.29</v>
      </c>
      <c r="E23" s="28">
        <v>14.41</v>
      </c>
      <c r="F23" s="28">
        <v>14.17</v>
      </c>
      <c r="G23" s="29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30"/>
    </row>
    <row r="24" spans="1:21" s="26" customFormat="1" ht="12" customHeight="1" x14ac:dyDescent="0.15">
      <c r="A24" s="27" t="s">
        <v>4</v>
      </c>
      <c r="B24" s="27" t="s">
        <v>1</v>
      </c>
      <c r="C24" s="27" t="s">
        <v>31</v>
      </c>
      <c r="D24" s="28">
        <v>21</v>
      </c>
      <c r="E24" s="28">
        <v>20.78</v>
      </c>
      <c r="F24" s="28">
        <v>20.94</v>
      </c>
      <c r="G24" s="31">
        <f>14.63-D24</f>
        <v>-6.3699999999999992</v>
      </c>
      <c r="H24" s="31">
        <f t="shared" ref="H24:I24" si="8">14.63-E24</f>
        <v>-6.15</v>
      </c>
      <c r="I24" s="31">
        <f t="shared" si="8"/>
        <v>-6.3100000000000005</v>
      </c>
      <c r="J24" s="31">
        <f>2^G24</f>
        <v>1.2090351512049935E-2</v>
      </c>
      <c r="K24" s="31">
        <f t="shared" ref="K24:L26" si="9">2^H24</f>
        <v>1.4082038478294222E-2</v>
      </c>
      <c r="L24" s="31">
        <f t="shared" si="9"/>
        <v>1.2603777487845724E-2</v>
      </c>
      <c r="M24" s="32">
        <f>AVERAGE(J24:L24)</f>
        <v>1.2925389159396629E-2</v>
      </c>
      <c r="N24" s="32">
        <f>STDEV(J24:L24)</f>
        <v>1.0340598596479643E-3</v>
      </c>
      <c r="O24" s="31">
        <f>J24/M24</f>
        <v>0.93539555079936376</v>
      </c>
      <c r="P24" s="31">
        <f>K24/M24</f>
        <v>1.0894866146491784</v>
      </c>
      <c r="Q24" s="31">
        <f>L24/M24</f>
        <v>0.97511783455145751</v>
      </c>
      <c r="R24" s="32">
        <f>AVERAGE(O24:Q24)</f>
        <v>1</v>
      </c>
      <c r="S24" s="32">
        <f>STDEV(O24:Q24)</f>
        <v>8.0002222516930052E-2</v>
      </c>
      <c r="T24" s="30"/>
      <c r="U24" s="25"/>
    </row>
    <row r="25" spans="1:21" s="26" customFormat="1" ht="12" customHeight="1" x14ac:dyDescent="0.15">
      <c r="A25" s="27"/>
      <c r="B25" s="27" t="s">
        <v>21</v>
      </c>
      <c r="C25" s="27" t="s">
        <v>32</v>
      </c>
      <c r="D25" s="28">
        <v>20</v>
      </c>
      <c r="E25" s="28">
        <v>19.96</v>
      </c>
      <c r="F25" s="28">
        <v>20.05</v>
      </c>
      <c r="G25" s="31">
        <f>15.13-D25</f>
        <v>-4.8699999999999992</v>
      </c>
      <c r="H25" s="31">
        <f t="shared" ref="H25:I25" si="10">15.13-E25</f>
        <v>-4.83</v>
      </c>
      <c r="I25" s="31">
        <f t="shared" si="10"/>
        <v>-4.92</v>
      </c>
      <c r="J25" s="31">
        <f t="shared" ref="J25:J26" si="11">2^G25</f>
        <v>3.4196678164398135E-2</v>
      </c>
      <c r="K25" s="31">
        <f t="shared" si="9"/>
        <v>3.5158077646525301E-2</v>
      </c>
      <c r="L25" s="31">
        <f t="shared" si="9"/>
        <v>3.3031813767543147E-2</v>
      </c>
      <c r="M25" s="32">
        <f t="shared" ref="M25:M26" si="12">AVERAGE(J25:L25)</f>
        <v>3.4128856526155528E-2</v>
      </c>
      <c r="N25" s="32">
        <f t="shared" ref="N25:N26" si="13">STDEV(J25:L25)</f>
        <v>1.0647531881739036E-3</v>
      </c>
      <c r="O25" s="31">
        <f>J25/M24</f>
        <v>2.6456981482478223</v>
      </c>
      <c r="P25" s="31">
        <f>K25/M24</f>
        <v>2.7200788473719362</v>
      </c>
      <c r="Q25" s="31">
        <f>L25/M24</f>
        <v>2.555575956761762</v>
      </c>
      <c r="R25" s="32">
        <f t="shared" ref="R25:R26" si="14">AVERAGE(O25:Q25)</f>
        <v>2.6404509841271735</v>
      </c>
      <c r="S25" s="32">
        <f t="shared" ref="S25:S26" si="15">STDEV(O25:Q25)</f>
        <v>8.2376876629655621E-2</v>
      </c>
      <c r="T25" s="30"/>
      <c r="U25" s="25"/>
    </row>
    <row r="26" spans="1:21" s="26" customFormat="1" ht="12" customHeight="1" x14ac:dyDescent="0.15">
      <c r="A26" s="27"/>
      <c r="B26" s="27" t="s">
        <v>22</v>
      </c>
      <c r="C26" s="27" t="s">
        <v>33</v>
      </c>
      <c r="D26" s="28">
        <v>19.2</v>
      </c>
      <c r="E26" s="28">
        <v>19.22</v>
      </c>
      <c r="F26" s="28">
        <v>19.239999999999998</v>
      </c>
      <c r="G26" s="31">
        <f>14.29-D26</f>
        <v>-4.91</v>
      </c>
      <c r="H26" s="31">
        <f t="shared" ref="H26:I26" si="16">14.29-E26</f>
        <v>-4.93</v>
      </c>
      <c r="I26" s="31">
        <f t="shared" si="16"/>
        <v>-4.9499999999999993</v>
      </c>
      <c r="J26" s="31">
        <f t="shared" si="11"/>
        <v>3.32615682016675E-2</v>
      </c>
      <c r="K26" s="31">
        <f t="shared" si="9"/>
        <v>3.2803646363220855E-2</v>
      </c>
      <c r="L26" s="31">
        <f t="shared" si="9"/>
        <v>3.2352028870043063E-2</v>
      </c>
      <c r="M26" s="32">
        <f t="shared" si="12"/>
        <v>3.2805747811643804E-2</v>
      </c>
      <c r="N26" s="32">
        <f t="shared" si="13"/>
        <v>4.5477330727194476E-4</v>
      </c>
      <c r="O26" s="31">
        <f>J26/M24</f>
        <v>2.5733513932527652</v>
      </c>
      <c r="P26" s="31">
        <f>K26/M24</f>
        <v>2.5379233041794285</v>
      </c>
      <c r="Q26" s="31">
        <f>L26/M24</f>
        <v>2.5029829640776007</v>
      </c>
      <c r="R26" s="32">
        <f t="shared" si="14"/>
        <v>2.5380858871699314</v>
      </c>
      <c r="S26" s="32">
        <f t="shared" si="15"/>
        <v>3.5184496316796071E-2</v>
      </c>
      <c r="T26" s="30"/>
      <c r="U26" s="25"/>
    </row>
    <row r="28" spans="1:21" ht="12" customHeight="1" x14ac:dyDescent="0.15">
      <c r="A28" s="20" t="s">
        <v>39</v>
      </c>
    </row>
    <row r="29" spans="1:21" s="33" customFormat="1" ht="12" customHeight="1" x14ac:dyDescent="0.15">
      <c r="B29" s="452" t="s">
        <v>30</v>
      </c>
      <c r="C29" s="453"/>
      <c r="D29" s="454"/>
      <c r="E29" s="452" t="s">
        <v>29</v>
      </c>
      <c r="F29" s="453"/>
      <c r="G29" s="454"/>
    </row>
    <row r="30" spans="1:21" s="33" customFormat="1" ht="12" customHeight="1" x14ac:dyDescent="0.15">
      <c r="A30" s="34" t="s">
        <v>4</v>
      </c>
      <c r="B30" s="35" t="s">
        <v>23</v>
      </c>
      <c r="C30" s="35" t="s">
        <v>24</v>
      </c>
      <c r="D30" s="35" t="s">
        <v>25</v>
      </c>
      <c r="E30" s="35" t="s">
        <v>23</v>
      </c>
      <c r="F30" s="35" t="s">
        <v>24</v>
      </c>
      <c r="G30" s="35" t="s">
        <v>25</v>
      </c>
      <c r="H30" s="35" t="s">
        <v>26</v>
      </c>
      <c r="I30" s="35" t="s">
        <v>27</v>
      </c>
      <c r="J30" s="35" t="s">
        <v>28</v>
      </c>
      <c r="K30" s="35" t="s">
        <v>2</v>
      </c>
      <c r="L30" s="35" t="s">
        <v>0</v>
      </c>
      <c r="M30" s="36"/>
    </row>
    <row r="31" spans="1:21" s="33" customFormat="1" ht="12" customHeight="1" x14ac:dyDescent="0.15">
      <c r="A31" s="27" t="s">
        <v>31</v>
      </c>
      <c r="B31" s="35">
        <v>256.262</v>
      </c>
      <c r="C31" s="35">
        <v>272.60300000000001</v>
      </c>
      <c r="D31" s="35">
        <v>39.887999999999998</v>
      </c>
      <c r="E31" s="35">
        <f t="shared" ref="E31:F33" si="17">B31-9.229</f>
        <v>247.03300000000002</v>
      </c>
      <c r="F31" s="35">
        <f t="shared" si="17"/>
        <v>263.37400000000002</v>
      </c>
      <c r="G31" s="35">
        <f>D31-19.441</f>
        <v>20.446999999999999</v>
      </c>
      <c r="H31" s="37">
        <f>E31/247.033</f>
        <v>1.0000000000000002</v>
      </c>
      <c r="I31" s="37">
        <f>F31/263.374</f>
        <v>1</v>
      </c>
      <c r="J31" s="37">
        <f>G31/20.447</f>
        <v>1</v>
      </c>
      <c r="K31" s="38">
        <f>AVERAGE(H31:J31)</f>
        <v>1</v>
      </c>
      <c r="L31" s="38">
        <f>STDEV(H31:J31)</f>
        <v>1.5700924586837752E-16</v>
      </c>
    </row>
    <row r="32" spans="1:21" s="33" customFormat="1" ht="12" customHeight="1" x14ac:dyDescent="0.15">
      <c r="A32" s="27" t="s">
        <v>32</v>
      </c>
      <c r="B32" s="35">
        <v>523.93799999999999</v>
      </c>
      <c r="C32" s="35">
        <v>576.34699999999998</v>
      </c>
      <c r="D32" s="35">
        <v>57.268000000000001</v>
      </c>
      <c r="E32" s="35">
        <f t="shared" si="17"/>
        <v>514.70899999999995</v>
      </c>
      <c r="F32" s="35">
        <f t="shared" si="17"/>
        <v>567.11799999999994</v>
      </c>
      <c r="G32" s="35">
        <f>D32-19.441</f>
        <v>37.826999999999998</v>
      </c>
      <c r="H32" s="37">
        <f>E32/247.033</f>
        <v>2.0835637343998572</v>
      </c>
      <c r="I32" s="37">
        <f>F32/263.374</f>
        <v>2.1532801263602326</v>
      </c>
      <c r="J32" s="37">
        <f>G32/20.447</f>
        <v>1.8500024453465056</v>
      </c>
      <c r="K32" s="38">
        <f>AVERAGE(H32:J32)</f>
        <v>2.0289487687021981</v>
      </c>
      <c r="L32" s="38">
        <f>STDEV(H32:J32)</f>
        <v>0.15884405500012683</v>
      </c>
    </row>
    <row r="33" spans="1:20" s="33" customFormat="1" ht="12" customHeight="1" x14ac:dyDescent="0.15">
      <c r="A33" s="27" t="s">
        <v>33</v>
      </c>
      <c r="B33" s="35">
        <v>455.41800000000001</v>
      </c>
      <c r="C33" s="35">
        <v>567.06500000000005</v>
      </c>
      <c r="D33" s="35">
        <v>56.774999999999999</v>
      </c>
      <c r="E33" s="35">
        <f t="shared" si="17"/>
        <v>446.18900000000002</v>
      </c>
      <c r="F33" s="35">
        <f t="shared" si="17"/>
        <v>557.83600000000001</v>
      </c>
      <c r="G33" s="35">
        <f>D33-19.441</f>
        <v>37.334000000000003</v>
      </c>
      <c r="H33" s="37">
        <f>E33/247.033</f>
        <v>1.8061918852946774</v>
      </c>
      <c r="I33" s="37">
        <f>F33/263.374</f>
        <v>2.1180374676315807</v>
      </c>
      <c r="J33" s="37">
        <f>G33/20.447</f>
        <v>1.8258913288012915</v>
      </c>
      <c r="K33" s="38">
        <f>AVERAGE(H33:J33)</f>
        <v>1.9167068939091834</v>
      </c>
      <c r="L33" s="38">
        <f>STDEV(H33:J33)</f>
        <v>0.17463538288433955</v>
      </c>
    </row>
    <row r="34" spans="1:20" s="33" customFormat="1" ht="12" customHeight="1" x14ac:dyDescent="0.15"/>
    <row r="35" spans="1:20" s="33" customFormat="1" ht="12" customHeight="1" x14ac:dyDescent="0.15">
      <c r="A35" s="20" t="s">
        <v>40</v>
      </c>
    </row>
    <row r="36" spans="1:20" s="25" customFormat="1" ht="12" customHeight="1" x14ac:dyDescent="0.15">
      <c r="A36" s="39" t="s">
        <v>5</v>
      </c>
      <c r="B36" s="39"/>
      <c r="C36" s="39" t="s">
        <v>6</v>
      </c>
      <c r="D36" s="40" t="s">
        <v>7</v>
      </c>
      <c r="E36" s="40" t="s">
        <v>8</v>
      </c>
      <c r="F36" s="40" t="s">
        <v>9</v>
      </c>
      <c r="G36" s="41" t="s">
        <v>10</v>
      </c>
      <c r="H36" s="41" t="s">
        <v>11</v>
      </c>
      <c r="I36" s="41" t="s">
        <v>12</v>
      </c>
      <c r="J36" s="41" t="s">
        <v>13</v>
      </c>
      <c r="K36" s="41" t="s">
        <v>14</v>
      </c>
      <c r="L36" s="41" t="s">
        <v>15</v>
      </c>
      <c r="M36" s="41" t="s">
        <v>16</v>
      </c>
      <c r="N36" s="41" t="s">
        <v>0</v>
      </c>
      <c r="O36" s="39" t="s">
        <v>17</v>
      </c>
      <c r="P36" s="39" t="s">
        <v>18</v>
      </c>
      <c r="Q36" s="39" t="s">
        <v>19</v>
      </c>
      <c r="R36" s="41" t="s">
        <v>16</v>
      </c>
      <c r="S36" s="41" t="s">
        <v>0</v>
      </c>
      <c r="T36" s="24"/>
    </row>
    <row r="37" spans="1:20" s="25" customFormat="1" ht="12" customHeight="1" x14ac:dyDescent="0.15">
      <c r="A37" s="27" t="s">
        <v>20</v>
      </c>
      <c r="B37" s="27" t="s">
        <v>21</v>
      </c>
      <c r="C37" s="27" t="s">
        <v>34</v>
      </c>
      <c r="D37" s="28">
        <v>14.71</v>
      </c>
      <c r="E37" s="28">
        <v>14.43</v>
      </c>
      <c r="F37" s="28">
        <v>14.41</v>
      </c>
      <c r="G37" s="32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0"/>
    </row>
    <row r="38" spans="1:20" s="25" customFormat="1" ht="12" customHeight="1" x14ac:dyDescent="0.15">
      <c r="A38" s="27"/>
      <c r="B38" s="27"/>
      <c r="C38" s="27" t="s">
        <v>35</v>
      </c>
      <c r="D38" s="28">
        <v>15.24</v>
      </c>
      <c r="E38" s="28">
        <v>15.09</v>
      </c>
      <c r="F38" s="28">
        <v>15.05</v>
      </c>
      <c r="G38" s="32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0"/>
    </row>
    <row r="39" spans="1:20" s="25" customFormat="1" ht="12" customHeight="1" x14ac:dyDescent="0.15">
      <c r="A39" s="27"/>
      <c r="B39" s="42"/>
      <c r="C39" s="27" t="s">
        <v>36</v>
      </c>
      <c r="D39" s="28">
        <v>14.82</v>
      </c>
      <c r="E39" s="28">
        <v>14.71</v>
      </c>
      <c r="F39" s="28">
        <v>14.84</v>
      </c>
      <c r="G39" s="32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0"/>
    </row>
    <row r="40" spans="1:20" s="25" customFormat="1" ht="12" customHeight="1" x14ac:dyDescent="0.15">
      <c r="A40" s="27" t="s">
        <v>4</v>
      </c>
      <c r="B40" s="27"/>
      <c r="C40" s="27" t="s">
        <v>34</v>
      </c>
      <c r="D40" s="28">
        <v>18.059999999999999</v>
      </c>
      <c r="E40" s="28">
        <v>18.41</v>
      </c>
      <c r="F40" s="28">
        <v>18.32</v>
      </c>
      <c r="G40" s="31">
        <f>14.52-D40</f>
        <v>-3.5399999999999991</v>
      </c>
      <c r="H40" s="31">
        <f t="shared" ref="H40:I40" si="18">14.52-E40</f>
        <v>-3.8900000000000006</v>
      </c>
      <c r="I40" s="31">
        <f t="shared" si="18"/>
        <v>-3.8000000000000007</v>
      </c>
      <c r="J40" s="31">
        <f>2^G40</f>
        <v>8.597136363373406E-2</v>
      </c>
      <c r="K40" s="31">
        <f t="shared" ref="K40" si="19">2^H40</f>
        <v>6.745176478152666E-2</v>
      </c>
      <c r="L40" s="31">
        <f t="shared" ref="L40" si="20">2^I40</f>
        <v>7.1793647187314666E-2</v>
      </c>
      <c r="M40" s="43">
        <f>AVERAGE(J40:L40)</f>
        <v>7.5072258534191805E-2</v>
      </c>
      <c r="N40" s="43">
        <f>STDEV(J40:L40)</f>
        <v>9.6853422595472582E-3</v>
      </c>
      <c r="O40" s="31">
        <f>J40/M40</f>
        <v>1.1451815266031757</v>
      </c>
      <c r="P40" s="31">
        <f>K40/M40</f>
        <v>0.89849121497797513</v>
      </c>
      <c r="Q40" s="31">
        <f>L40/M40</f>
        <v>0.95632725841884869</v>
      </c>
      <c r="R40" s="43">
        <f>AVERAGE(O40:Q40)</f>
        <v>1</v>
      </c>
      <c r="S40" s="43">
        <f>STDEV(O40:Q40)</f>
        <v>0.12901359901322357</v>
      </c>
      <c r="T40" s="30"/>
    </row>
    <row r="41" spans="1:20" s="25" customFormat="1" ht="12" customHeight="1" x14ac:dyDescent="0.15">
      <c r="A41" s="27"/>
      <c r="B41" s="27"/>
      <c r="C41" s="27" t="s">
        <v>35</v>
      </c>
      <c r="D41" s="28">
        <v>20.079999999999998</v>
      </c>
      <c r="E41" s="28">
        <v>20.329999999999998</v>
      </c>
      <c r="F41" s="28">
        <v>20.38</v>
      </c>
      <c r="G41" s="31">
        <f>15.13-D41</f>
        <v>-4.9499999999999975</v>
      </c>
      <c r="H41" s="31">
        <f t="shared" ref="H41:I41" si="21">15.13-E41</f>
        <v>-5.1999999999999975</v>
      </c>
      <c r="I41" s="31">
        <f t="shared" si="21"/>
        <v>-5.2499999999999982</v>
      </c>
      <c r="J41" s="31">
        <f t="shared" ref="J41:J48" si="22">2^G41</f>
        <v>3.2352028870043105E-2</v>
      </c>
      <c r="K41" s="31">
        <f t="shared" ref="K41:K48" si="23">2^H41</f>
        <v>2.7204705103003931E-2</v>
      </c>
      <c r="L41" s="31">
        <f t="shared" ref="L41:L48" si="24">2^I41</f>
        <v>2.6278012976678616E-2</v>
      </c>
      <c r="M41" s="43">
        <f t="shared" ref="M41:M48" si="25">AVERAGE(J41:L41)</f>
        <v>2.8611582316575217E-2</v>
      </c>
      <c r="N41" s="43">
        <f t="shared" ref="N41:N48" si="26">STDEV(J41:L41)</f>
        <v>3.2722919931999776E-3</v>
      </c>
      <c r="O41" s="31">
        <f>J41/M40</f>
        <v>0.4309451920286681</v>
      </c>
      <c r="P41" s="31">
        <f>K41/M40</f>
        <v>0.36238026714773069</v>
      </c>
      <c r="Q41" s="31">
        <f>L41/M40</f>
        <v>0.35003626492348361</v>
      </c>
      <c r="R41" s="43">
        <f t="shared" ref="R41:R42" si="27">AVERAGE(O41:Q41)</f>
        <v>0.3811205746999608</v>
      </c>
      <c r="S41" s="43">
        <f t="shared" ref="S41:S42" si="28">STDEV(O41:Q41)</f>
        <v>4.3588564632161771E-2</v>
      </c>
      <c r="T41" s="30"/>
    </row>
    <row r="42" spans="1:20" s="25" customFormat="1" ht="12" customHeight="1" x14ac:dyDescent="0.15">
      <c r="A42" s="27"/>
      <c r="B42" s="42"/>
      <c r="C42" s="27" t="s">
        <v>36</v>
      </c>
      <c r="D42" s="28">
        <v>20.309999999999999</v>
      </c>
      <c r="E42" s="28">
        <v>19.95</v>
      </c>
      <c r="F42" s="28">
        <v>19.809999999999999</v>
      </c>
      <c r="G42" s="31">
        <f>14.79-D42</f>
        <v>-5.52</v>
      </c>
      <c r="H42" s="31">
        <f t="shared" ref="H42:I42" si="29">14.79-E42</f>
        <v>-5.16</v>
      </c>
      <c r="I42" s="31">
        <f t="shared" si="29"/>
        <v>-5.0199999999999996</v>
      </c>
      <c r="J42" s="31">
        <f t="shared" si="22"/>
        <v>2.1792869786725094E-2</v>
      </c>
      <c r="K42" s="31">
        <f t="shared" si="23"/>
        <v>2.7969533466499143E-2</v>
      </c>
      <c r="L42" s="31">
        <f t="shared" si="24"/>
        <v>3.0819772015417482E-2</v>
      </c>
      <c r="M42" s="43">
        <f t="shared" si="25"/>
        <v>2.6860725089547243E-2</v>
      </c>
      <c r="N42" s="43">
        <f t="shared" si="26"/>
        <v>4.6144699559312261E-3</v>
      </c>
      <c r="O42" s="31">
        <f>J42/M40</f>
        <v>0.29029191624492673</v>
      </c>
      <c r="P42" s="31">
        <f>K42/M40</f>
        <v>0.37256816316190039</v>
      </c>
      <c r="Q42" s="31">
        <f>L42/M40</f>
        <v>0.4105347650008499</v>
      </c>
      <c r="R42" s="43">
        <f t="shared" si="27"/>
        <v>0.35779828146922571</v>
      </c>
      <c r="S42" s="43">
        <f t="shared" si="28"/>
        <v>6.1467045830644967E-2</v>
      </c>
      <c r="T42" s="30"/>
    </row>
    <row r="43" spans="1:20" s="25" customFormat="1" ht="12" customHeight="1" x14ac:dyDescent="0.15">
      <c r="A43" s="27" t="s">
        <v>20</v>
      </c>
      <c r="B43" s="27" t="s">
        <v>37</v>
      </c>
      <c r="C43" s="27" t="s">
        <v>34</v>
      </c>
      <c r="D43" s="28">
        <v>15.28</v>
      </c>
      <c r="E43" s="28">
        <v>15.2</v>
      </c>
      <c r="F43" s="28">
        <v>15.21</v>
      </c>
      <c r="G43" s="32"/>
      <c r="H43" s="31"/>
      <c r="I43" s="31"/>
      <c r="J43" s="31"/>
      <c r="K43" s="31"/>
      <c r="L43" s="31"/>
      <c r="M43" s="43"/>
      <c r="N43" s="43"/>
      <c r="O43" s="31"/>
      <c r="P43" s="31"/>
      <c r="Q43" s="31"/>
      <c r="R43" s="31"/>
      <c r="S43" s="31"/>
      <c r="T43" s="30"/>
    </row>
    <row r="44" spans="1:20" s="25" customFormat="1" ht="12" customHeight="1" x14ac:dyDescent="0.15">
      <c r="A44" s="27"/>
      <c r="B44" s="27"/>
      <c r="C44" s="27" t="s">
        <v>35</v>
      </c>
      <c r="D44" s="28">
        <v>14.71</v>
      </c>
      <c r="E44" s="28">
        <v>14.83</v>
      </c>
      <c r="F44" s="28">
        <v>14.93</v>
      </c>
      <c r="G44" s="32"/>
      <c r="H44" s="31"/>
      <c r="I44" s="31"/>
      <c r="J44" s="31"/>
      <c r="K44" s="31"/>
      <c r="L44" s="31"/>
      <c r="M44" s="43"/>
      <c r="N44" s="43"/>
      <c r="O44" s="31"/>
      <c r="P44" s="31"/>
      <c r="Q44" s="31"/>
      <c r="R44" s="31"/>
      <c r="S44" s="31"/>
      <c r="T44" s="30"/>
    </row>
    <row r="45" spans="1:20" s="25" customFormat="1" ht="12" customHeight="1" x14ac:dyDescent="0.15">
      <c r="A45" s="27"/>
      <c r="B45" s="42"/>
      <c r="C45" s="27" t="s">
        <v>36</v>
      </c>
      <c r="D45" s="28">
        <v>13.74</v>
      </c>
      <c r="E45" s="28">
        <v>13.6</v>
      </c>
      <c r="F45" s="28">
        <v>13.71</v>
      </c>
      <c r="G45" s="32"/>
      <c r="H45" s="31"/>
      <c r="I45" s="31"/>
      <c r="J45" s="31"/>
      <c r="K45" s="31"/>
      <c r="L45" s="31"/>
      <c r="M45" s="43"/>
      <c r="N45" s="43"/>
      <c r="O45" s="31"/>
      <c r="P45" s="31"/>
      <c r="Q45" s="31"/>
      <c r="R45" s="31"/>
      <c r="S45" s="31"/>
      <c r="T45" s="30"/>
    </row>
    <row r="46" spans="1:20" s="25" customFormat="1" ht="12" customHeight="1" x14ac:dyDescent="0.15">
      <c r="A46" s="27" t="s">
        <v>4</v>
      </c>
      <c r="B46" s="27"/>
      <c r="C46" s="27" t="s">
        <v>34</v>
      </c>
      <c r="D46" s="28">
        <v>20.100000000000001</v>
      </c>
      <c r="E46" s="28">
        <v>19.93</v>
      </c>
      <c r="F46" s="28">
        <v>19.87</v>
      </c>
      <c r="G46" s="31">
        <f>15.23-D46</f>
        <v>-4.870000000000001</v>
      </c>
      <c r="H46" s="31">
        <f t="shared" ref="H46:I46" si="30">15.23-E46</f>
        <v>-4.6999999999999993</v>
      </c>
      <c r="I46" s="31">
        <f t="shared" si="30"/>
        <v>-4.6400000000000006</v>
      </c>
      <c r="J46" s="31">
        <f t="shared" si="22"/>
        <v>3.4196678164398094E-2</v>
      </c>
      <c r="K46" s="31">
        <f t="shared" si="23"/>
        <v>3.8473262917028649E-2</v>
      </c>
      <c r="L46" s="31">
        <f t="shared" si="24"/>
        <v>4.0107059298840751E-2</v>
      </c>
      <c r="M46" s="43">
        <f t="shared" si="25"/>
        <v>3.7592333460089167E-2</v>
      </c>
      <c r="N46" s="43">
        <f t="shared" si="26"/>
        <v>3.0520777872904367E-3</v>
      </c>
      <c r="O46" s="31">
        <f>J46/M46</f>
        <v>0.90967160101151601</v>
      </c>
      <c r="P46" s="31">
        <f>K46/M46</f>
        <v>1.0234337529984603</v>
      </c>
      <c r="Q46" s="31">
        <f>L46/M46</f>
        <v>1.0668946459900237</v>
      </c>
      <c r="R46" s="43">
        <f>AVERAGE(O46:Q46)</f>
        <v>1</v>
      </c>
      <c r="S46" s="43">
        <f>STDEV(O46:Q46)</f>
        <v>8.1188835764365405E-2</v>
      </c>
      <c r="T46" s="30"/>
    </row>
    <row r="47" spans="1:20" s="25" customFormat="1" ht="12" customHeight="1" x14ac:dyDescent="0.15">
      <c r="A47" s="27"/>
      <c r="B47" s="27"/>
      <c r="C47" s="27" t="s">
        <v>35</v>
      </c>
      <c r="D47" s="28">
        <v>20.5</v>
      </c>
      <c r="E47" s="28">
        <v>20.2</v>
      </c>
      <c r="F47" s="28">
        <v>20.23</v>
      </c>
      <c r="G47" s="31">
        <f>14.82-D47</f>
        <v>-5.68</v>
      </c>
      <c r="H47" s="31">
        <f t="shared" ref="H47:I47" si="31">14.82-E47</f>
        <v>-5.379999999999999</v>
      </c>
      <c r="I47" s="31">
        <f t="shared" si="31"/>
        <v>-5.41</v>
      </c>
      <c r="J47" s="31">
        <f t="shared" si="22"/>
        <v>1.9505164826587696E-2</v>
      </c>
      <c r="K47" s="31">
        <f t="shared" si="23"/>
        <v>2.4013674707625218E-2</v>
      </c>
      <c r="L47" s="31">
        <f t="shared" si="24"/>
        <v>2.3519480428297927E-2</v>
      </c>
      <c r="M47" s="43">
        <f t="shared" si="25"/>
        <v>2.2346106654170278E-2</v>
      </c>
      <c r="N47" s="43">
        <f t="shared" si="26"/>
        <v>2.4727049656623331E-3</v>
      </c>
      <c r="O47" s="31">
        <f>J47/M46</f>
        <v>0.51886017789493799</v>
      </c>
      <c r="P47" s="31">
        <f>K47/M46</f>
        <v>0.63879180932250268</v>
      </c>
      <c r="Q47" s="31">
        <f>L47/M46</f>
        <v>0.62564566398273647</v>
      </c>
      <c r="R47" s="43">
        <f t="shared" ref="R47:R48" si="32">AVERAGE(O47:Q47)</f>
        <v>0.59443255040005905</v>
      </c>
      <c r="S47" s="43">
        <f t="shared" ref="S47:S48" si="33">STDEV(O47:Q47)</f>
        <v>6.577684166074825E-2</v>
      </c>
      <c r="T47" s="30"/>
    </row>
    <row r="48" spans="1:20" s="25" customFormat="1" ht="12" customHeight="1" x14ac:dyDescent="0.15">
      <c r="A48" s="27"/>
      <c r="B48" s="42"/>
      <c r="C48" s="27" t="s">
        <v>36</v>
      </c>
      <c r="D48" s="28">
        <v>19.32</v>
      </c>
      <c r="E48" s="28">
        <v>19.420000000000002</v>
      </c>
      <c r="F48" s="28">
        <v>19.440000000000001</v>
      </c>
      <c r="G48" s="31">
        <f>13.68-D48</f>
        <v>-5.6400000000000006</v>
      </c>
      <c r="H48" s="31">
        <f t="shared" ref="H48:I48" si="34">13.68-E48</f>
        <v>-5.740000000000002</v>
      </c>
      <c r="I48" s="31">
        <f t="shared" si="34"/>
        <v>-5.7600000000000016</v>
      </c>
      <c r="J48" s="31">
        <f t="shared" si="22"/>
        <v>2.0053529649420376E-2</v>
      </c>
      <c r="K48" s="31">
        <f t="shared" si="23"/>
        <v>1.8710604759670738E-2</v>
      </c>
      <c r="L48" s="31">
        <f t="shared" si="24"/>
        <v>1.8453010334836397E-2</v>
      </c>
      <c r="M48" s="43">
        <f t="shared" si="25"/>
        <v>1.907238158130917E-2</v>
      </c>
      <c r="N48" s="43">
        <f t="shared" si="26"/>
        <v>8.5940524235961961E-4</v>
      </c>
      <c r="O48" s="31">
        <f>J48/M46</f>
        <v>0.53344732299501185</v>
      </c>
      <c r="P48" s="31">
        <f>K48/M46</f>
        <v>0.49772395160133692</v>
      </c>
      <c r="Q48" s="31">
        <f>L48/M46</f>
        <v>0.49087163887890845</v>
      </c>
      <c r="R48" s="43">
        <f t="shared" si="32"/>
        <v>0.50734763782508574</v>
      </c>
      <c r="S48" s="43">
        <f t="shared" si="33"/>
        <v>2.2861183737690281E-2</v>
      </c>
      <c r="T48" s="30"/>
    </row>
    <row r="49" spans="1:20" s="25" customFormat="1" ht="12" customHeight="1" x14ac:dyDescent="0.15">
      <c r="A49" s="30"/>
      <c r="B49" s="30"/>
      <c r="C49" s="30"/>
      <c r="D49" s="44"/>
      <c r="E49" s="45"/>
      <c r="F49" s="45"/>
      <c r="G49" s="46"/>
      <c r="H49" s="46"/>
      <c r="I49" s="46"/>
      <c r="J49" s="47"/>
      <c r="K49" s="47"/>
      <c r="L49" s="47"/>
      <c r="M49" s="48"/>
      <c r="N49" s="48"/>
      <c r="O49" s="30"/>
      <c r="P49" s="30"/>
      <c r="Q49" s="30"/>
      <c r="R49" s="48"/>
      <c r="S49" s="48"/>
      <c r="T49" s="30"/>
    </row>
    <row r="50" spans="1:20" s="25" customFormat="1" ht="12" customHeight="1" x14ac:dyDescent="0.15">
      <c r="A50" s="20" t="s">
        <v>41</v>
      </c>
      <c r="B50" s="30"/>
      <c r="D50" s="44"/>
      <c r="E50" s="45"/>
      <c r="F50" s="45"/>
      <c r="G50" s="46"/>
      <c r="H50" s="46"/>
      <c r="I50" s="46"/>
      <c r="J50" s="47"/>
      <c r="K50" s="47"/>
      <c r="L50" s="47"/>
      <c r="M50" s="48"/>
      <c r="N50" s="48"/>
      <c r="O50" s="30"/>
      <c r="P50" s="30"/>
      <c r="Q50" s="30"/>
      <c r="R50" s="48"/>
      <c r="S50" s="48"/>
      <c r="T50" s="30"/>
    </row>
    <row r="51" spans="1:20" s="25" customFormat="1" ht="12" customHeight="1" x14ac:dyDescent="0.15">
      <c r="C51" s="449" t="s">
        <v>30</v>
      </c>
      <c r="D51" s="450"/>
      <c r="E51" s="451"/>
      <c r="F51" s="449" t="s">
        <v>29</v>
      </c>
      <c r="G51" s="450"/>
      <c r="H51" s="451"/>
      <c r="Q51" s="30"/>
      <c r="R51" s="46"/>
      <c r="S51" s="46"/>
      <c r="T51" s="30"/>
    </row>
    <row r="52" spans="1:20" s="25" customFormat="1" ht="12" customHeight="1" x14ac:dyDescent="0.15">
      <c r="B52" s="49"/>
      <c r="C52" s="50" t="s">
        <v>23</v>
      </c>
      <c r="D52" s="50" t="s">
        <v>24</v>
      </c>
      <c r="E52" s="50" t="s">
        <v>25</v>
      </c>
      <c r="F52" s="50" t="s">
        <v>23</v>
      </c>
      <c r="G52" s="50" t="s">
        <v>24</v>
      </c>
      <c r="H52" s="50" t="s">
        <v>25</v>
      </c>
      <c r="I52" s="50" t="s">
        <v>26</v>
      </c>
      <c r="J52" s="50" t="s">
        <v>27</v>
      </c>
      <c r="K52" s="50" t="s">
        <v>28</v>
      </c>
      <c r="L52" s="50" t="s">
        <v>2</v>
      </c>
      <c r="M52" s="50" t="s">
        <v>0</v>
      </c>
      <c r="N52" s="51"/>
      <c r="Q52" s="49"/>
      <c r="R52" s="46"/>
      <c r="S52" s="46"/>
      <c r="T52" s="30"/>
    </row>
    <row r="53" spans="1:20" s="25" customFormat="1" ht="12" customHeight="1" x14ac:dyDescent="0.15">
      <c r="A53" s="27" t="s">
        <v>32</v>
      </c>
      <c r="B53" s="27" t="s">
        <v>34</v>
      </c>
      <c r="C53" s="52">
        <v>0.38800000000000001</v>
      </c>
      <c r="D53" s="52">
        <v>0.29399999999999998</v>
      </c>
      <c r="E53" s="52">
        <v>0.24099999999999999</v>
      </c>
      <c r="F53" s="52">
        <f>C53-0.113</f>
        <v>0.27500000000000002</v>
      </c>
      <c r="G53" s="52">
        <f>D53-0.089</f>
        <v>0.20499999999999999</v>
      </c>
      <c r="H53" s="52">
        <f>E53-0.089</f>
        <v>0.152</v>
      </c>
      <c r="I53" s="53">
        <f>F53/0.275</f>
        <v>1</v>
      </c>
      <c r="J53" s="53">
        <f>G53/0.205</f>
        <v>1</v>
      </c>
      <c r="K53" s="53">
        <f>H53/0.152</f>
        <v>1</v>
      </c>
      <c r="L53" s="54">
        <f>AVERAGE(I53:K53)</f>
        <v>1</v>
      </c>
      <c r="M53" s="54">
        <f t="shared" ref="M53:M58" si="35">STDEV(I53:K53)</f>
        <v>0</v>
      </c>
      <c r="Q53" s="30"/>
      <c r="R53" s="46"/>
      <c r="S53" s="46"/>
      <c r="T53" s="30"/>
    </row>
    <row r="54" spans="1:20" s="25" customFormat="1" ht="12" customHeight="1" x14ac:dyDescent="0.15">
      <c r="A54" s="27"/>
      <c r="B54" s="27" t="s">
        <v>35</v>
      </c>
      <c r="C54" s="52">
        <v>0.21199999999999999</v>
      </c>
      <c r="D54" s="52">
        <v>0.19500000000000001</v>
      </c>
      <c r="E54" s="52">
        <v>0.184</v>
      </c>
      <c r="F54" s="52">
        <f t="shared" ref="F54:F55" si="36">C54-0.113</f>
        <v>9.8999999999999991E-2</v>
      </c>
      <c r="G54" s="52">
        <f t="shared" ref="G54:G55" si="37">D54-0.089</f>
        <v>0.10600000000000001</v>
      </c>
      <c r="H54" s="52">
        <f t="shared" ref="H54:H55" si="38">E54-0.089</f>
        <v>9.5000000000000001E-2</v>
      </c>
      <c r="I54" s="53">
        <f t="shared" ref="I54:I55" si="39">F54/0.275</f>
        <v>0.35999999999999993</v>
      </c>
      <c r="J54" s="53">
        <f t="shared" ref="J54:J55" si="40">G54/0.205</f>
        <v>0.51707317073170744</v>
      </c>
      <c r="K54" s="53">
        <f t="shared" ref="K54:K55" si="41">H54/0.152</f>
        <v>0.625</v>
      </c>
      <c r="L54" s="54">
        <f t="shared" ref="L54:L55" si="42">AVERAGE(I54:K54)</f>
        <v>0.50069105691056914</v>
      </c>
      <c r="M54" s="54">
        <f t="shared" si="35"/>
        <v>0.1332573834349772</v>
      </c>
      <c r="Q54" s="30"/>
      <c r="R54" s="46"/>
      <c r="S54" s="46"/>
      <c r="T54" s="30"/>
    </row>
    <row r="55" spans="1:20" s="25" customFormat="1" ht="12" customHeight="1" x14ac:dyDescent="0.15">
      <c r="A55" s="27"/>
      <c r="B55" s="27" t="s">
        <v>36</v>
      </c>
      <c r="C55" s="52">
        <v>0.20300000000000001</v>
      </c>
      <c r="D55" s="52">
        <v>0.16500000000000001</v>
      </c>
      <c r="E55" s="52">
        <v>0.14199999999999999</v>
      </c>
      <c r="F55" s="52">
        <f t="shared" si="36"/>
        <v>9.0000000000000011E-2</v>
      </c>
      <c r="G55" s="52">
        <f t="shared" si="37"/>
        <v>7.6000000000000012E-2</v>
      </c>
      <c r="H55" s="52">
        <f t="shared" si="38"/>
        <v>5.2999999999999992E-2</v>
      </c>
      <c r="I55" s="53">
        <f t="shared" si="39"/>
        <v>0.32727272727272727</v>
      </c>
      <c r="J55" s="53">
        <f t="shared" si="40"/>
        <v>0.37073170731707328</v>
      </c>
      <c r="K55" s="53">
        <f t="shared" si="41"/>
        <v>0.34868421052631576</v>
      </c>
      <c r="L55" s="54">
        <f t="shared" si="42"/>
        <v>0.34889621503870544</v>
      </c>
      <c r="M55" s="54">
        <f t="shared" si="35"/>
        <v>2.1730265669307205E-2</v>
      </c>
      <c r="Q55" s="30"/>
      <c r="R55" s="46"/>
      <c r="S55" s="46"/>
      <c r="T55" s="30"/>
    </row>
    <row r="56" spans="1:20" s="25" customFormat="1" ht="12" customHeight="1" x14ac:dyDescent="0.15">
      <c r="A56" s="27" t="s">
        <v>33</v>
      </c>
      <c r="B56" s="27" t="s">
        <v>34</v>
      </c>
      <c r="C56" s="52">
        <v>58226</v>
      </c>
      <c r="D56" s="52">
        <v>18139</v>
      </c>
      <c r="E56" s="52">
        <v>23248</v>
      </c>
      <c r="F56" s="52">
        <f>C56-7119</f>
        <v>51107</v>
      </c>
      <c r="G56" s="52">
        <f>D56-3441</f>
        <v>14698</v>
      </c>
      <c r="H56" s="52">
        <f>E56-3251</f>
        <v>19997</v>
      </c>
      <c r="I56" s="53">
        <f>F56/51107</f>
        <v>1</v>
      </c>
      <c r="J56" s="53">
        <f>G56/14698</f>
        <v>1</v>
      </c>
      <c r="K56" s="53">
        <f>H56/19997</f>
        <v>1</v>
      </c>
      <c r="L56" s="54">
        <f>AVERAGE(I56:K56)</f>
        <v>1</v>
      </c>
      <c r="M56" s="54">
        <f t="shared" si="35"/>
        <v>0</v>
      </c>
      <c r="Q56" s="30"/>
      <c r="R56" s="46"/>
      <c r="S56" s="46"/>
      <c r="T56" s="30"/>
    </row>
    <row r="57" spans="1:20" s="25" customFormat="1" ht="12" customHeight="1" x14ac:dyDescent="0.15">
      <c r="A57" s="27"/>
      <c r="B57" s="27" t="s">
        <v>35</v>
      </c>
      <c r="C57" s="52">
        <v>30872</v>
      </c>
      <c r="D57" s="52">
        <v>11420</v>
      </c>
      <c r="E57" s="52">
        <v>18430</v>
      </c>
      <c r="F57" s="52">
        <f t="shared" ref="F57:F58" si="43">C57-7119</f>
        <v>23753</v>
      </c>
      <c r="G57" s="52">
        <f t="shared" ref="G57:G58" si="44">D57-3441</f>
        <v>7979</v>
      </c>
      <c r="H57" s="52">
        <f t="shared" ref="H57:H58" si="45">E57-3251</f>
        <v>15179</v>
      </c>
      <c r="I57" s="53">
        <f t="shared" ref="I57:I58" si="46">F57/51107</f>
        <v>0.46476999236895139</v>
      </c>
      <c r="J57" s="53">
        <f t="shared" ref="J57:J58" si="47">G57/14698</f>
        <v>0.54286297455436117</v>
      </c>
      <c r="K57" s="53">
        <f t="shared" ref="K57:K58" si="48">H57/19997</f>
        <v>0.75906385957893685</v>
      </c>
      <c r="L57" s="54">
        <f t="shared" ref="L57:L58" si="49">AVERAGE(I57:K57)</f>
        <v>0.58889894216741645</v>
      </c>
      <c r="M57" s="54">
        <f t="shared" si="35"/>
        <v>0.15245229681741398</v>
      </c>
      <c r="N57" s="55"/>
      <c r="Q57" s="30"/>
      <c r="R57" s="46"/>
      <c r="S57" s="46"/>
      <c r="T57" s="30"/>
    </row>
    <row r="58" spans="1:20" s="56" customFormat="1" ht="12" customHeight="1" x14ac:dyDescent="0.15">
      <c r="A58" s="27"/>
      <c r="B58" s="27" t="s">
        <v>36</v>
      </c>
      <c r="C58" s="52">
        <v>18606</v>
      </c>
      <c r="D58" s="52">
        <v>10418</v>
      </c>
      <c r="E58" s="52">
        <v>8950</v>
      </c>
      <c r="F58" s="52">
        <f t="shared" si="43"/>
        <v>11487</v>
      </c>
      <c r="G58" s="52">
        <f t="shared" si="44"/>
        <v>6977</v>
      </c>
      <c r="H58" s="52">
        <f t="shared" si="45"/>
        <v>5699</v>
      </c>
      <c r="I58" s="53">
        <f t="shared" si="46"/>
        <v>0.224763730995754</v>
      </c>
      <c r="J58" s="53">
        <f t="shared" si="47"/>
        <v>0.47469043407266293</v>
      </c>
      <c r="K58" s="53">
        <f t="shared" si="48"/>
        <v>0.28499274891233684</v>
      </c>
      <c r="L58" s="54">
        <f t="shared" si="49"/>
        <v>0.32814897132691795</v>
      </c>
      <c r="M58" s="54">
        <f t="shared" si="35"/>
        <v>0.13043267948465176</v>
      </c>
      <c r="N58" s="55"/>
      <c r="O58" s="25"/>
      <c r="Q58" s="30"/>
    </row>
    <row r="59" spans="1:20" s="56" customFormat="1" ht="12" customHeight="1" x14ac:dyDescent="0.15">
      <c r="M59" s="57"/>
      <c r="N59" s="57"/>
    </row>
    <row r="60" spans="1:20" s="56" customFormat="1" ht="12" customHeight="1" x14ac:dyDescent="0.15"/>
  </sheetData>
  <mergeCells count="5">
    <mergeCell ref="C51:E51"/>
    <mergeCell ref="F51:H51"/>
    <mergeCell ref="B29:D29"/>
    <mergeCell ref="E29:G29"/>
    <mergeCell ref="A1:XF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8"/>
  <sheetViews>
    <sheetView topLeftCell="A25" workbookViewId="0">
      <selection activeCell="J35" sqref="J35"/>
    </sheetView>
  </sheetViews>
  <sheetFormatPr baseColWidth="10" defaultColWidth="8.83203125" defaultRowHeight="12" customHeight="1" x14ac:dyDescent="0.15"/>
  <cols>
    <col min="1" max="1" width="26.5" style="2" customWidth="1"/>
    <col min="2" max="2" width="14.83203125" style="2" customWidth="1"/>
    <col min="3" max="3" width="16" style="2" customWidth="1"/>
    <col min="4" max="5" width="12.6640625" style="2" customWidth="1"/>
    <col min="6" max="6" width="12.6640625" style="2" bestFit="1" customWidth="1"/>
    <col min="7" max="7" width="12.33203125" style="2" bestFit="1" customWidth="1"/>
    <col min="8" max="9" width="10.6640625" style="2" bestFit="1" customWidth="1"/>
    <col min="10" max="14" width="8.83203125" style="2"/>
    <col min="15" max="17" width="9.6640625" style="2" bestFit="1" customWidth="1"/>
    <col min="18" max="18" width="10.1640625" style="2" bestFit="1" customWidth="1"/>
    <col min="19" max="16384" width="8.83203125" style="2"/>
  </cols>
  <sheetData>
    <row r="1" spans="1:19" ht="12" customHeight="1" x14ac:dyDescent="0.15">
      <c r="A1" s="461" t="s">
        <v>38</v>
      </c>
      <c r="B1" s="461"/>
      <c r="C1" s="461"/>
    </row>
    <row r="2" spans="1:19" ht="12" customHeight="1" x14ac:dyDescent="0.15">
      <c r="A2" s="21" t="s">
        <v>5</v>
      </c>
      <c r="B2" s="21"/>
      <c r="C2" s="21" t="s">
        <v>6</v>
      </c>
      <c r="D2" s="22" t="s">
        <v>7</v>
      </c>
      <c r="E2" s="22" t="s">
        <v>8</v>
      </c>
      <c r="F2" s="22" t="s">
        <v>9</v>
      </c>
      <c r="G2" s="23" t="s">
        <v>10</v>
      </c>
      <c r="H2" s="23" t="s">
        <v>11</v>
      </c>
      <c r="I2" s="23" t="s">
        <v>12</v>
      </c>
      <c r="J2" s="23" t="s">
        <v>13</v>
      </c>
      <c r="K2" s="23" t="s">
        <v>14</v>
      </c>
      <c r="L2" s="23" t="s">
        <v>15</v>
      </c>
      <c r="M2" s="23" t="s">
        <v>16</v>
      </c>
      <c r="N2" s="23" t="s">
        <v>0</v>
      </c>
      <c r="O2" s="21" t="s">
        <v>17</v>
      </c>
      <c r="P2" s="21" t="s">
        <v>18</v>
      </c>
      <c r="Q2" s="21" t="s">
        <v>19</v>
      </c>
      <c r="R2" s="23" t="s">
        <v>16</v>
      </c>
      <c r="S2" s="23" t="s">
        <v>0</v>
      </c>
    </row>
    <row r="3" spans="1:19" ht="12" customHeight="1" x14ac:dyDescent="0.15">
      <c r="A3" s="59" t="s">
        <v>20</v>
      </c>
      <c r="B3" s="59" t="s">
        <v>1</v>
      </c>
      <c r="C3" s="59" t="s">
        <v>31</v>
      </c>
      <c r="D3" s="60">
        <v>14.43</v>
      </c>
      <c r="E3" s="60">
        <v>14.83</v>
      </c>
      <c r="F3" s="60">
        <v>14.63</v>
      </c>
      <c r="G3" s="61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</row>
    <row r="4" spans="1:19" ht="12" customHeight="1" x14ac:dyDescent="0.15">
      <c r="A4" s="59"/>
      <c r="B4" s="59" t="s">
        <v>21</v>
      </c>
      <c r="C4" s="59" t="s">
        <v>32</v>
      </c>
      <c r="D4" s="60">
        <v>15.04</v>
      </c>
      <c r="E4" s="60">
        <v>14.89</v>
      </c>
      <c r="F4" s="60">
        <v>15.46</v>
      </c>
      <c r="G4" s="61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</row>
    <row r="5" spans="1:19" ht="12" customHeight="1" x14ac:dyDescent="0.15">
      <c r="A5" s="59"/>
      <c r="B5" s="59" t="s">
        <v>22</v>
      </c>
      <c r="C5" s="59" t="s">
        <v>33</v>
      </c>
      <c r="D5" s="60">
        <v>14.29</v>
      </c>
      <c r="E5" s="60">
        <v>14.41</v>
      </c>
      <c r="F5" s="60">
        <v>14.17</v>
      </c>
      <c r="G5" s="61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</row>
    <row r="6" spans="1:19" ht="12" customHeight="1" x14ac:dyDescent="0.15">
      <c r="A6" s="59" t="s">
        <v>4</v>
      </c>
      <c r="B6" s="59" t="s">
        <v>1</v>
      </c>
      <c r="C6" s="59" t="s">
        <v>31</v>
      </c>
      <c r="D6" s="60">
        <v>21</v>
      </c>
      <c r="E6" s="60">
        <v>20.78</v>
      </c>
      <c r="F6" s="60">
        <v>20.94</v>
      </c>
      <c r="G6" s="62">
        <f>14.63-D6</f>
        <v>-6.3699999999999992</v>
      </c>
      <c r="H6" s="62">
        <f t="shared" ref="H6:I6" si="0">14.63-E6</f>
        <v>-6.15</v>
      </c>
      <c r="I6" s="62">
        <f t="shared" si="0"/>
        <v>-6.3100000000000005</v>
      </c>
      <c r="J6" s="62">
        <f>2^G6</f>
        <v>1.2090351512049935E-2</v>
      </c>
      <c r="K6" s="62">
        <f t="shared" ref="K6:L8" si="1">2^H6</f>
        <v>1.4082038478294222E-2</v>
      </c>
      <c r="L6" s="62">
        <f t="shared" si="1"/>
        <v>1.2603777487845724E-2</v>
      </c>
      <c r="M6" s="63">
        <f>AVERAGE(J6:L6)</f>
        <v>1.2925389159396629E-2</v>
      </c>
      <c r="N6" s="63">
        <f>STDEV(J6:L6)</f>
        <v>1.0340598596479643E-3</v>
      </c>
      <c r="O6" s="62">
        <f>J6/M6</f>
        <v>0.93539555079936376</v>
      </c>
      <c r="P6" s="62">
        <f>K6/M6</f>
        <v>1.0894866146491784</v>
      </c>
      <c r="Q6" s="62">
        <f>L6/M6</f>
        <v>0.97511783455145751</v>
      </c>
      <c r="R6" s="63">
        <f>AVERAGE(O6:Q6)</f>
        <v>1</v>
      </c>
      <c r="S6" s="63">
        <f>STDEV(O6:Q6)</f>
        <v>8.0002222516930052E-2</v>
      </c>
    </row>
    <row r="7" spans="1:19" ht="12" customHeight="1" x14ac:dyDescent="0.15">
      <c r="A7" s="59"/>
      <c r="B7" s="59" t="s">
        <v>21</v>
      </c>
      <c r="C7" s="59" t="s">
        <v>32</v>
      </c>
      <c r="D7" s="60">
        <v>20</v>
      </c>
      <c r="E7" s="60">
        <v>19.96</v>
      </c>
      <c r="F7" s="60">
        <v>20.05</v>
      </c>
      <c r="G7" s="62">
        <f>15.13-D7</f>
        <v>-4.8699999999999992</v>
      </c>
      <c r="H7" s="62">
        <f t="shared" ref="H7:I7" si="2">15.13-E7</f>
        <v>-4.83</v>
      </c>
      <c r="I7" s="62">
        <f t="shared" si="2"/>
        <v>-4.92</v>
      </c>
      <c r="J7" s="62">
        <f t="shared" ref="J7:J8" si="3">2^G7</f>
        <v>3.4196678164398135E-2</v>
      </c>
      <c r="K7" s="62">
        <f t="shared" si="1"/>
        <v>3.5158077646525301E-2</v>
      </c>
      <c r="L7" s="62">
        <f t="shared" si="1"/>
        <v>3.3031813767543147E-2</v>
      </c>
      <c r="M7" s="63">
        <f t="shared" ref="M7:M8" si="4">AVERAGE(J7:L7)</f>
        <v>3.4128856526155528E-2</v>
      </c>
      <c r="N7" s="63">
        <f t="shared" ref="N7:N8" si="5">STDEV(J7:L7)</f>
        <v>1.0647531881739036E-3</v>
      </c>
      <c r="O7" s="62">
        <f>J7/M6</f>
        <v>2.6456981482478223</v>
      </c>
      <c r="P7" s="62">
        <f>K7/M6</f>
        <v>2.7200788473719362</v>
      </c>
      <c r="Q7" s="62">
        <f>L7/M6</f>
        <v>2.555575956761762</v>
      </c>
      <c r="R7" s="63">
        <f t="shared" ref="R7:R8" si="6">AVERAGE(O7:Q7)</f>
        <v>2.6404509841271735</v>
      </c>
      <c r="S7" s="63">
        <f t="shared" ref="S7:S8" si="7">STDEV(O7:Q7)</f>
        <v>8.2376876629655621E-2</v>
      </c>
    </row>
    <row r="8" spans="1:19" ht="12" customHeight="1" x14ac:dyDescent="0.15">
      <c r="A8" s="59"/>
      <c r="B8" s="59" t="s">
        <v>22</v>
      </c>
      <c r="C8" s="59" t="s">
        <v>33</v>
      </c>
      <c r="D8" s="60">
        <v>19.2</v>
      </c>
      <c r="E8" s="60">
        <v>19.22</v>
      </c>
      <c r="F8" s="60">
        <v>19.239999999999998</v>
      </c>
      <c r="G8" s="62">
        <f>14.29-D8</f>
        <v>-4.91</v>
      </c>
      <c r="H8" s="62">
        <f t="shared" ref="H8:I8" si="8">14.29-E8</f>
        <v>-4.93</v>
      </c>
      <c r="I8" s="62">
        <f t="shared" si="8"/>
        <v>-4.9499999999999993</v>
      </c>
      <c r="J8" s="62">
        <f t="shared" si="3"/>
        <v>3.32615682016675E-2</v>
      </c>
      <c r="K8" s="62">
        <f t="shared" si="1"/>
        <v>3.2803646363220855E-2</v>
      </c>
      <c r="L8" s="62">
        <f t="shared" si="1"/>
        <v>3.2352028870043063E-2</v>
      </c>
      <c r="M8" s="63">
        <f t="shared" si="4"/>
        <v>3.2805747811643804E-2</v>
      </c>
      <c r="N8" s="63">
        <f t="shared" si="5"/>
        <v>4.5477330727194476E-4</v>
      </c>
      <c r="O8" s="62">
        <f>J8/M6</f>
        <v>2.5733513932527652</v>
      </c>
      <c r="P8" s="62">
        <f>K8/M6</f>
        <v>2.5379233041794285</v>
      </c>
      <c r="Q8" s="62">
        <f>L8/M6</f>
        <v>2.5029829640776007</v>
      </c>
      <c r="R8" s="63">
        <f t="shared" si="6"/>
        <v>2.5380858871699314</v>
      </c>
      <c r="S8" s="63">
        <f t="shared" si="7"/>
        <v>3.5184496316796071E-2</v>
      </c>
    </row>
    <row r="10" spans="1:19" ht="12" customHeight="1" x14ac:dyDescent="0.15">
      <c r="A10" s="462" t="s">
        <v>55</v>
      </c>
      <c r="B10" s="462"/>
    </row>
    <row r="12" spans="1:19" ht="12" customHeight="1" x14ac:dyDescent="0.15">
      <c r="A12" s="463" t="s">
        <v>56</v>
      </c>
      <c r="B12" s="464"/>
      <c r="C12" s="464"/>
      <c r="D12" s="464"/>
      <c r="E12" s="464"/>
      <c r="F12" s="464"/>
      <c r="G12" s="464"/>
      <c r="H12" s="464"/>
      <c r="I12" s="465"/>
    </row>
    <row r="13" spans="1:19" ht="12" customHeight="1" x14ac:dyDescent="0.15">
      <c r="A13" s="466" t="s">
        <v>57</v>
      </c>
      <c r="B13" s="468" t="s">
        <v>58</v>
      </c>
      <c r="C13" s="470" t="s">
        <v>59</v>
      </c>
      <c r="D13" s="470" t="s">
        <v>60</v>
      </c>
      <c r="E13" s="64" t="s">
        <v>61</v>
      </c>
      <c r="F13" s="472" t="s">
        <v>62</v>
      </c>
      <c r="G13" s="473"/>
      <c r="H13" s="64" t="s">
        <v>63</v>
      </c>
      <c r="I13" s="65" t="s">
        <v>64</v>
      </c>
    </row>
    <row r="14" spans="1:19" ht="12" customHeight="1" x14ac:dyDescent="0.15">
      <c r="A14" s="467"/>
      <c r="B14" s="469"/>
      <c r="C14" s="471"/>
      <c r="D14" s="471"/>
      <c r="E14" s="66"/>
      <c r="F14" s="67" t="s">
        <v>65</v>
      </c>
      <c r="G14" s="67" t="s">
        <v>66</v>
      </c>
      <c r="H14" s="66"/>
      <c r="I14" s="68"/>
    </row>
    <row r="15" spans="1:19" ht="12" customHeight="1" x14ac:dyDescent="0.15">
      <c r="A15" s="69" t="s">
        <v>1</v>
      </c>
      <c r="B15" s="70">
        <v>3</v>
      </c>
      <c r="C15" s="71">
        <v>0.9996666666666667</v>
      </c>
      <c r="D15" s="72">
        <v>7.9908280755709715E-2</v>
      </c>
      <c r="E15" s="72">
        <v>4.6135067404789197E-2</v>
      </c>
      <c r="F15" s="71">
        <v>0.80116349296027489</v>
      </c>
      <c r="G15" s="71">
        <v>1.1981698403730585</v>
      </c>
      <c r="H15" s="73">
        <v>0.93500000000000005</v>
      </c>
      <c r="I15" s="74">
        <v>1.089</v>
      </c>
      <c r="O15" s="166"/>
      <c r="P15" s="166"/>
      <c r="Q15" s="166"/>
    </row>
    <row r="16" spans="1:19" ht="12" customHeight="1" x14ac:dyDescent="0.15">
      <c r="A16" s="76" t="s">
        <v>21</v>
      </c>
      <c r="B16" s="77">
        <v>3</v>
      </c>
      <c r="C16" s="78">
        <v>2.6406666666666667</v>
      </c>
      <c r="D16" s="79">
        <v>8.2129978286453506E-2</v>
      </c>
      <c r="E16" s="79">
        <v>4.7417765072222055E-2</v>
      </c>
      <c r="F16" s="78">
        <v>2.4366444903400515</v>
      </c>
      <c r="G16" s="78">
        <v>2.844688842993282</v>
      </c>
      <c r="H16" s="80">
        <v>2.556</v>
      </c>
      <c r="I16" s="81">
        <v>2.72</v>
      </c>
      <c r="O16" s="166"/>
      <c r="P16" s="166"/>
      <c r="Q16" s="166"/>
    </row>
    <row r="17" spans="1:17" ht="12" customHeight="1" x14ac:dyDescent="0.15">
      <c r="A17" s="76" t="s">
        <v>37</v>
      </c>
      <c r="B17" s="77">
        <v>3</v>
      </c>
      <c r="C17" s="78">
        <v>2.5379999999999998</v>
      </c>
      <c r="D17" s="79">
        <v>3.499999999999992E-2</v>
      </c>
      <c r="E17" s="79">
        <v>2.0207259421636856E-2</v>
      </c>
      <c r="F17" s="78">
        <v>2.4510551800887384</v>
      </c>
      <c r="G17" s="78">
        <v>2.6249448199112613</v>
      </c>
      <c r="H17" s="80">
        <v>2.5030000000000001</v>
      </c>
      <c r="I17" s="81">
        <v>2.573</v>
      </c>
      <c r="O17" s="166"/>
      <c r="P17" s="166"/>
      <c r="Q17" s="166"/>
    </row>
    <row r="18" spans="1:17" ht="12" customHeight="1" x14ac:dyDescent="0.15">
      <c r="A18" s="82" t="s">
        <v>67</v>
      </c>
      <c r="B18" s="83">
        <v>9</v>
      </c>
      <c r="C18" s="84">
        <v>2.0594444444444444</v>
      </c>
      <c r="D18" s="85">
        <v>0.79832654833581573</v>
      </c>
      <c r="E18" s="85">
        <v>0.26610884944527191</v>
      </c>
      <c r="F18" s="84">
        <v>1.4457963372105613</v>
      </c>
      <c r="G18" s="84">
        <v>2.6730925516783275</v>
      </c>
      <c r="H18" s="86">
        <v>0.93500000000000005</v>
      </c>
      <c r="I18" s="87">
        <v>2.72</v>
      </c>
    </row>
    <row r="19" spans="1:17" ht="12" customHeight="1" x14ac:dyDescent="0.15">
      <c r="A19" s="88"/>
      <c r="B19" s="88"/>
      <c r="C19" s="88"/>
      <c r="D19" s="88"/>
      <c r="E19" s="88"/>
      <c r="F19" s="88"/>
      <c r="G19" s="88"/>
      <c r="H19" s="88"/>
      <c r="I19" s="88"/>
    </row>
    <row r="20" spans="1:17" ht="12" customHeight="1" x14ac:dyDescent="0.15">
      <c r="A20" s="463" t="s">
        <v>68</v>
      </c>
      <c r="B20" s="464"/>
      <c r="C20" s="464"/>
      <c r="D20" s="464"/>
      <c r="E20" s="464"/>
      <c r="F20" s="465"/>
      <c r="G20" s="88"/>
      <c r="H20" s="88"/>
      <c r="I20" s="88"/>
      <c r="O20" s="166"/>
      <c r="P20" s="166"/>
      <c r="Q20" s="166"/>
    </row>
    <row r="21" spans="1:17" ht="12" customHeight="1" x14ac:dyDescent="0.15">
      <c r="A21" s="474" t="s">
        <v>57</v>
      </c>
      <c r="B21" s="475"/>
      <c r="C21" s="89" t="s">
        <v>69</v>
      </c>
      <c r="D21" s="90" t="s">
        <v>70</v>
      </c>
      <c r="E21" s="90" t="s">
        <v>71</v>
      </c>
      <c r="F21" s="91" t="s">
        <v>72</v>
      </c>
      <c r="G21" s="88"/>
      <c r="H21" s="88"/>
      <c r="I21" s="88"/>
      <c r="O21" s="166"/>
      <c r="P21" s="166"/>
      <c r="Q21" s="166"/>
    </row>
    <row r="22" spans="1:17" ht="12" customHeight="1" x14ac:dyDescent="0.15">
      <c r="A22" s="476" t="s">
        <v>73</v>
      </c>
      <c r="B22" s="92" t="s">
        <v>74</v>
      </c>
      <c r="C22" s="93">
        <v>1.0544722362796466</v>
      </c>
      <c r="D22" s="94">
        <v>2</v>
      </c>
      <c r="E22" s="94">
        <v>6</v>
      </c>
      <c r="F22" s="95">
        <v>0.40509862733477925</v>
      </c>
      <c r="G22" s="88"/>
      <c r="H22" s="88"/>
      <c r="I22" s="88"/>
      <c r="O22" s="166"/>
      <c r="P22" s="166"/>
      <c r="Q22" s="166"/>
    </row>
    <row r="23" spans="1:17" ht="12" customHeight="1" x14ac:dyDescent="0.15">
      <c r="A23" s="477"/>
      <c r="B23" s="96" t="s">
        <v>75</v>
      </c>
      <c r="C23" s="97">
        <v>0.43989657259173914</v>
      </c>
      <c r="D23" s="98">
        <v>2</v>
      </c>
      <c r="E23" s="98">
        <v>6</v>
      </c>
      <c r="F23" s="99">
        <v>0.66332689999784467</v>
      </c>
      <c r="G23" s="88"/>
      <c r="H23" s="88"/>
      <c r="I23" s="88"/>
      <c r="O23" s="166"/>
    </row>
    <row r="24" spans="1:17" ht="12" customHeight="1" x14ac:dyDescent="0.15">
      <c r="A24" s="477"/>
      <c r="B24" s="96" t="s">
        <v>76</v>
      </c>
      <c r="C24" s="97">
        <v>0.43989657259173914</v>
      </c>
      <c r="D24" s="98">
        <v>2</v>
      </c>
      <c r="E24" s="100">
        <v>4.4038223780125323</v>
      </c>
      <c r="F24" s="99">
        <v>0.66961583094564314</v>
      </c>
      <c r="G24" s="88"/>
      <c r="H24" s="88"/>
      <c r="I24" s="88"/>
      <c r="O24" s="166"/>
    </row>
    <row r="25" spans="1:17" ht="12" customHeight="1" x14ac:dyDescent="0.15">
      <c r="A25" s="478"/>
      <c r="B25" s="101" t="s">
        <v>77</v>
      </c>
      <c r="C25" s="102">
        <v>1.0068183558642505</v>
      </c>
      <c r="D25" s="103">
        <v>2</v>
      </c>
      <c r="E25" s="103">
        <v>6</v>
      </c>
      <c r="F25" s="104">
        <v>0.41972496360769868</v>
      </c>
      <c r="G25" s="88"/>
      <c r="H25" s="88"/>
      <c r="I25" s="88"/>
      <c r="O25" s="166"/>
    </row>
    <row r="26" spans="1:17" ht="12" customHeight="1" x14ac:dyDescent="0.15">
      <c r="O26" s="166"/>
    </row>
    <row r="27" spans="1:17" ht="12" customHeight="1" x14ac:dyDescent="0.15">
      <c r="A27" s="479" t="s">
        <v>78</v>
      </c>
      <c r="B27" s="480"/>
      <c r="C27" s="480"/>
      <c r="D27" s="480"/>
      <c r="E27" s="480"/>
      <c r="F27" s="481"/>
      <c r="O27" s="166"/>
    </row>
    <row r="28" spans="1:17" ht="12" customHeight="1" x14ac:dyDescent="0.15">
      <c r="A28" s="105" t="s">
        <v>57</v>
      </c>
      <c r="B28" s="89" t="s">
        <v>79</v>
      </c>
      <c r="C28" s="90" t="s">
        <v>80</v>
      </c>
      <c r="D28" s="90" t="s">
        <v>81</v>
      </c>
      <c r="E28" s="90" t="s">
        <v>82</v>
      </c>
      <c r="F28" s="91" t="s">
        <v>72</v>
      </c>
    </row>
    <row r="29" spans="1:17" ht="12" customHeight="1" x14ac:dyDescent="0.15">
      <c r="A29" s="106" t="s">
        <v>83</v>
      </c>
      <c r="B29" s="107">
        <v>5.0698908888888878</v>
      </c>
      <c r="C29" s="94">
        <v>2</v>
      </c>
      <c r="D29" s="108">
        <v>2.5349454444444439</v>
      </c>
      <c r="E29" s="108">
        <v>529.74456080061373</v>
      </c>
      <c r="F29" s="109">
        <v>1.7856925678586676E-7</v>
      </c>
      <c r="G29" s="2" t="s">
        <v>3</v>
      </c>
    </row>
    <row r="30" spans="1:17" ht="12" customHeight="1" x14ac:dyDescent="0.15">
      <c r="A30" s="110" t="s">
        <v>84</v>
      </c>
      <c r="B30" s="111">
        <v>2.871133333333329E-2</v>
      </c>
      <c r="C30" s="98">
        <v>6</v>
      </c>
      <c r="D30" s="100">
        <v>4.785222222222215E-3</v>
      </c>
      <c r="E30" s="112"/>
      <c r="F30" s="113"/>
    </row>
    <row r="31" spans="1:17" ht="12" customHeight="1" x14ac:dyDescent="0.15">
      <c r="A31" s="82" t="s">
        <v>67</v>
      </c>
      <c r="B31" s="114">
        <v>5.0986022222222207</v>
      </c>
      <c r="C31" s="103">
        <v>8</v>
      </c>
      <c r="D31" s="115"/>
      <c r="E31" s="115"/>
      <c r="F31" s="116"/>
    </row>
    <row r="33" spans="1:8" ht="12" customHeight="1" x14ac:dyDescent="0.15">
      <c r="A33" s="117" t="s">
        <v>85</v>
      </c>
    </row>
    <row r="35" spans="1:8" ht="12" customHeight="1" x14ac:dyDescent="0.15">
      <c r="A35" s="458" t="s">
        <v>86</v>
      </c>
      <c r="B35" s="459"/>
      <c r="C35" s="459"/>
      <c r="D35" s="459"/>
      <c r="E35" s="459"/>
      <c r="F35" s="459"/>
      <c r="G35" s="460"/>
    </row>
    <row r="36" spans="1:8" ht="12" customHeight="1" x14ac:dyDescent="0.15">
      <c r="A36" s="118" t="s">
        <v>87</v>
      </c>
      <c r="B36" s="119"/>
    </row>
    <row r="37" spans="1:8" ht="12" customHeight="1" x14ac:dyDescent="0.15">
      <c r="A37" s="120" t="s">
        <v>88</v>
      </c>
      <c r="B37" s="121"/>
    </row>
    <row r="38" spans="1:8" ht="12" customHeight="1" x14ac:dyDescent="0.15">
      <c r="A38" s="122" t="s">
        <v>89</v>
      </c>
      <c r="B38" s="123" t="s">
        <v>90</v>
      </c>
      <c r="C38" s="124" t="s">
        <v>91</v>
      </c>
      <c r="D38" s="64" t="s">
        <v>61</v>
      </c>
      <c r="E38" s="64" t="s">
        <v>72</v>
      </c>
      <c r="F38" s="455" t="s">
        <v>92</v>
      </c>
      <c r="G38" s="456"/>
    </row>
    <row r="39" spans="1:8" ht="12" customHeight="1" x14ac:dyDescent="0.15">
      <c r="A39" s="125"/>
      <c r="B39" s="126"/>
      <c r="C39" s="127"/>
      <c r="D39" s="67"/>
      <c r="E39" s="67"/>
      <c r="F39" s="67" t="s">
        <v>65</v>
      </c>
      <c r="G39" s="128" t="s">
        <v>66</v>
      </c>
    </row>
    <row r="40" spans="1:8" ht="12" customHeight="1" x14ac:dyDescent="0.15">
      <c r="A40" s="129" t="s">
        <v>1</v>
      </c>
      <c r="B40" s="130" t="s">
        <v>93</v>
      </c>
      <c r="C40" s="131" t="s">
        <v>123</v>
      </c>
      <c r="D40" s="72">
        <v>5.648139647838165E-2</v>
      </c>
      <c r="E40" s="132">
        <v>3.5156589286672243E-7</v>
      </c>
      <c r="F40" s="71">
        <v>-1.822150426740863</v>
      </c>
      <c r="G40" s="133">
        <v>-1.459849573259137</v>
      </c>
      <c r="H40" s="2" t="s">
        <v>3</v>
      </c>
    </row>
    <row r="41" spans="1:8" ht="12" customHeight="1" x14ac:dyDescent="0.15">
      <c r="A41" s="76"/>
      <c r="B41" s="134" t="s">
        <v>94</v>
      </c>
      <c r="C41" s="135" t="s">
        <v>124</v>
      </c>
      <c r="D41" s="136">
        <v>5.648139647838165E-2</v>
      </c>
      <c r="E41" s="137">
        <v>5.1652076416441236E-7</v>
      </c>
      <c r="F41" s="138">
        <v>-1.7194837600741961</v>
      </c>
      <c r="G41" s="139">
        <v>-1.3571829065924701</v>
      </c>
      <c r="H41" s="2" t="s">
        <v>3</v>
      </c>
    </row>
    <row r="42" spans="1:8" ht="12" customHeight="1" x14ac:dyDescent="0.15">
      <c r="A42" s="140" t="s">
        <v>21</v>
      </c>
      <c r="B42" s="96" t="s">
        <v>95</v>
      </c>
      <c r="C42" s="141" t="s">
        <v>125</v>
      </c>
      <c r="D42" s="79">
        <v>5.648139647838165E-2</v>
      </c>
      <c r="E42" s="142">
        <v>3.5156589286672243E-7</v>
      </c>
      <c r="F42" s="78">
        <v>1.459849573259137</v>
      </c>
      <c r="G42" s="143">
        <v>1.822150426740863</v>
      </c>
    </row>
    <row r="43" spans="1:8" ht="12" customHeight="1" x14ac:dyDescent="0.15">
      <c r="A43" s="76"/>
      <c r="B43" s="144" t="s">
        <v>94</v>
      </c>
      <c r="C43" s="145">
        <v>0.10266666666666691</v>
      </c>
      <c r="D43" s="136">
        <v>5.648139647838165E-2</v>
      </c>
      <c r="E43" s="146">
        <v>0.26818599080243299</v>
      </c>
      <c r="F43" s="138">
        <v>-7.8483760074196052E-2</v>
      </c>
      <c r="G43" s="139">
        <v>0.28381709340752986</v>
      </c>
    </row>
    <row r="44" spans="1:8" ht="12" customHeight="1" x14ac:dyDescent="0.15">
      <c r="A44" s="76" t="s">
        <v>37</v>
      </c>
      <c r="B44" s="96" t="s">
        <v>95</v>
      </c>
      <c r="C44" s="141" t="s">
        <v>126</v>
      </c>
      <c r="D44" s="79">
        <v>5.648139647838165E-2</v>
      </c>
      <c r="E44" s="142">
        <v>5.1652076416441236E-7</v>
      </c>
      <c r="F44" s="78">
        <v>1.3571829065924701</v>
      </c>
      <c r="G44" s="143">
        <v>1.7194837600741961</v>
      </c>
    </row>
    <row r="45" spans="1:8" ht="12" customHeight="1" x14ac:dyDescent="0.15">
      <c r="A45" s="147"/>
      <c r="B45" s="101" t="s">
        <v>93</v>
      </c>
      <c r="C45" s="148">
        <v>-0.10266666666666691</v>
      </c>
      <c r="D45" s="85">
        <v>5.648139647838165E-2</v>
      </c>
      <c r="E45" s="149">
        <v>0.26818599080243299</v>
      </c>
      <c r="F45" s="84">
        <v>-0.28381709340752986</v>
      </c>
      <c r="G45" s="150">
        <v>7.8483760074196052E-2</v>
      </c>
    </row>
    <row r="46" spans="1:8" ht="12" customHeight="1" x14ac:dyDescent="0.15">
      <c r="A46" s="457" t="s">
        <v>96</v>
      </c>
      <c r="B46" s="457"/>
      <c r="C46" s="457"/>
      <c r="D46" s="151"/>
      <c r="E46" s="151"/>
      <c r="F46" s="151"/>
      <c r="G46" s="151"/>
    </row>
    <row r="48" spans="1:8" ht="12" customHeight="1" x14ac:dyDescent="0.15">
      <c r="A48" s="152" t="s">
        <v>97</v>
      </c>
    </row>
    <row r="50" spans="1:4" ht="12" customHeight="1" x14ac:dyDescent="0.15">
      <c r="A50" s="458" t="s">
        <v>73</v>
      </c>
      <c r="B50" s="459"/>
      <c r="C50" s="459"/>
      <c r="D50" s="460"/>
    </row>
    <row r="51" spans="1:4" ht="12" customHeight="1" x14ac:dyDescent="0.15">
      <c r="A51" s="120" t="s">
        <v>127</v>
      </c>
    </row>
    <row r="52" spans="1:4" ht="12" customHeight="1" x14ac:dyDescent="0.15">
      <c r="A52" s="123" t="s">
        <v>98</v>
      </c>
      <c r="B52" s="153" t="s">
        <v>58</v>
      </c>
      <c r="C52" s="154" t="s">
        <v>99</v>
      </c>
      <c r="D52" s="155"/>
    </row>
    <row r="53" spans="1:4" ht="12" customHeight="1" x14ac:dyDescent="0.15">
      <c r="A53" s="156"/>
      <c r="B53" s="157"/>
      <c r="C53" s="158">
        <v>1</v>
      </c>
      <c r="D53" s="159">
        <v>2</v>
      </c>
    </row>
    <row r="54" spans="1:4" ht="12" customHeight="1" x14ac:dyDescent="0.15">
      <c r="A54" s="69" t="s">
        <v>1</v>
      </c>
      <c r="B54" s="70">
        <v>3</v>
      </c>
      <c r="C54" s="160">
        <v>0.9996666666666667</v>
      </c>
      <c r="D54" s="161"/>
    </row>
    <row r="55" spans="1:4" ht="12" customHeight="1" x14ac:dyDescent="0.15">
      <c r="A55" s="76" t="s">
        <v>21</v>
      </c>
      <c r="B55" s="77">
        <v>3</v>
      </c>
      <c r="C55" s="112"/>
      <c r="D55" s="162">
        <v>2.5379999999999998</v>
      </c>
    </row>
    <row r="56" spans="1:4" ht="12" customHeight="1" x14ac:dyDescent="0.15">
      <c r="A56" s="76" t="s">
        <v>37</v>
      </c>
      <c r="B56" s="77">
        <v>3</v>
      </c>
      <c r="C56" s="112"/>
      <c r="D56" s="162">
        <v>2.6406666666666667</v>
      </c>
    </row>
    <row r="57" spans="1:4" ht="12" customHeight="1" x14ac:dyDescent="0.15">
      <c r="A57" s="82" t="s">
        <v>72</v>
      </c>
      <c r="B57" s="163"/>
      <c r="C57" s="164">
        <v>1</v>
      </c>
      <c r="D57" s="104">
        <v>0.26818599080243299</v>
      </c>
    </row>
    <row r="58" spans="1:4" ht="12" customHeight="1" x14ac:dyDescent="0.15">
      <c r="A58" s="457" t="s">
        <v>100</v>
      </c>
      <c r="B58" s="457"/>
      <c r="C58" s="457"/>
      <c r="D58" s="165"/>
    </row>
  </sheetData>
  <mergeCells count="17">
    <mergeCell ref="A35:G35"/>
    <mergeCell ref="F38:G38"/>
    <mergeCell ref="A46:C46"/>
    <mergeCell ref="A50:D50"/>
    <mergeCell ref="A58:C58"/>
    <mergeCell ref="A1:C1"/>
    <mergeCell ref="A10:B10"/>
    <mergeCell ref="A12:I12"/>
    <mergeCell ref="A13:A14"/>
    <mergeCell ref="B13:B14"/>
    <mergeCell ref="C13:C14"/>
    <mergeCell ref="D13:D14"/>
    <mergeCell ref="F13:G13"/>
    <mergeCell ref="A20:F20"/>
    <mergeCell ref="A21:B21"/>
    <mergeCell ref="A22:A25"/>
    <mergeCell ref="A27:F2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70"/>
  <sheetViews>
    <sheetView topLeftCell="A13" workbookViewId="0">
      <selection activeCell="L27" sqref="L27"/>
    </sheetView>
  </sheetViews>
  <sheetFormatPr baseColWidth="10" defaultColWidth="8.83203125" defaultRowHeight="12" customHeight="1" x14ac:dyDescent="0.15"/>
  <cols>
    <col min="1" max="1" width="21.83203125" style="58" bestFit="1" customWidth="1"/>
    <col min="2" max="2" width="17.83203125" style="58" customWidth="1"/>
    <col min="3" max="3" width="16" style="58" customWidth="1"/>
    <col min="4" max="4" width="15" style="58" customWidth="1"/>
    <col min="5" max="5" width="10.33203125" style="58" bestFit="1" customWidth="1"/>
    <col min="6" max="6" width="13" style="58" customWidth="1"/>
    <col min="7" max="7" width="14.33203125" style="58" customWidth="1"/>
    <col min="8" max="9" width="9" style="58" bestFit="1" customWidth="1"/>
    <col min="10" max="16384" width="8.83203125" style="58"/>
  </cols>
  <sheetData>
    <row r="1" spans="1:12" ht="12" customHeight="1" x14ac:dyDescent="0.15">
      <c r="A1" s="493" t="s">
        <v>39</v>
      </c>
      <c r="B1" s="493"/>
      <c r="C1" s="493"/>
      <c r="D1" s="493"/>
      <c r="E1" s="493"/>
      <c r="F1" s="493"/>
      <c r="G1" s="493"/>
      <c r="H1" s="2"/>
      <c r="I1" s="2"/>
      <c r="J1" s="2"/>
      <c r="K1" s="2"/>
      <c r="L1" s="2"/>
    </row>
    <row r="2" spans="1:12" ht="12" customHeight="1" x14ac:dyDescent="0.15">
      <c r="A2" s="2"/>
      <c r="B2" s="494" t="s">
        <v>30</v>
      </c>
      <c r="C2" s="495"/>
      <c r="D2" s="496"/>
      <c r="E2" s="494" t="s">
        <v>29</v>
      </c>
      <c r="F2" s="495"/>
      <c r="G2" s="496"/>
      <c r="H2" s="2"/>
      <c r="I2" s="2"/>
      <c r="J2" s="2"/>
      <c r="K2" s="2"/>
      <c r="L2" s="2"/>
    </row>
    <row r="3" spans="1:12" ht="12" customHeight="1" x14ac:dyDescent="0.15">
      <c r="A3" s="167" t="s">
        <v>4</v>
      </c>
      <c r="B3" s="168" t="s">
        <v>23</v>
      </c>
      <c r="C3" s="168" t="s">
        <v>24</v>
      </c>
      <c r="D3" s="168" t="s">
        <v>25</v>
      </c>
      <c r="E3" s="168" t="s">
        <v>23</v>
      </c>
      <c r="F3" s="168" t="s">
        <v>24</v>
      </c>
      <c r="G3" s="168" t="s">
        <v>25</v>
      </c>
      <c r="H3" s="168" t="s">
        <v>26</v>
      </c>
      <c r="I3" s="168" t="s">
        <v>27</v>
      </c>
      <c r="J3" s="168" t="s">
        <v>28</v>
      </c>
      <c r="K3" s="168" t="s">
        <v>2</v>
      </c>
      <c r="L3" s="168" t="s">
        <v>0</v>
      </c>
    </row>
    <row r="4" spans="1:12" ht="12" customHeight="1" x14ac:dyDescent="0.15">
      <c r="A4" s="59" t="s">
        <v>31</v>
      </c>
      <c r="B4" s="168">
        <v>256.262</v>
      </c>
      <c r="C4" s="168">
        <v>272.60300000000001</v>
      </c>
      <c r="D4" s="168">
        <v>39.887999999999998</v>
      </c>
      <c r="E4" s="168">
        <f t="shared" ref="E4:F6" si="0">B4-9.229</f>
        <v>247.03300000000002</v>
      </c>
      <c r="F4" s="168">
        <f t="shared" si="0"/>
        <v>263.37400000000002</v>
      </c>
      <c r="G4" s="168">
        <f>D4-19.441</f>
        <v>20.446999999999999</v>
      </c>
      <c r="H4" s="169">
        <f>E4/247.033</f>
        <v>1.0000000000000002</v>
      </c>
      <c r="I4" s="169">
        <f>F4/263.374</f>
        <v>1</v>
      </c>
      <c r="J4" s="169">
        <f>G4/20.447</f>
        <v>1</v>
      </c>
      <c r="K4" s="170">
        <f>AVERAGE(H4:J4)</f>
        <v>1</v>
      </c>
      <c r="L4" s="170">
        <f>STDEV(H4:J4)</f>
        <v>1.5700924586837752E-16</v>
      </c>
    </row>
    <row r="5" spans="1:12" ht="12" customHeight="1" x14ac:dyDescent="0.15">
      <c r="A5" s="59" t="s">
        <v>32</v>
      </c>
      <c r="B5" s="168">
        <v>523.93799999999999</v>
      </c>
      <c r="C5" s="168">
        <v>576.34699999999998</v>
      </c>
      <c r="D5" s="168">
        <v>57.268000000000001</v>
      </c>
      <c r="E5" s="168">
        <f t="shared" si="0"/>
        <v>514.70899999999995</v>
      </c>
      <c r="F5" s="168">
        <f t="shared" si="0"/>
        <v>567.11799999999994</v>
      </c>
      <c r="G5" s="168">
        <f>D5-19.441</f>
        <v>37.826999999999998</v>
      </c>
      <c r="H5" s="169">
        <f>E5/247.033</f>
        <v>2.0835637343998572</v>
      </c>
      <c r="I5" s="169">
        <f>F5/263.374</f>
        <v>2.1532801263602326</v>
      </c>
      <c r="J5" s="169">
        <f>G5/20.447</f>
        <v>1.8500024453465056</v>
      </c>
      <c r="K5" s="170">
        <f>AVERAGE(H5:J5)</f>
        <v>2.0289487687021981</v>
      </c>
      <c r="L5" s="170">
        <f>STDEV(H5:J5)</f>
        <v>0.15884405500012683</v>
      </c>
    </row>
    <row r="6" spans="1:12" ht="12" customHeight="1" x14ac:dyDescent="0.15">
      <c r="A6" s="59" t="s">
        <v>33</v>
      </c>
      <c r="B6" s="168">
        <v>455.41800000000001</v>
      </c>
      <c r="C6" s="168">
        <v>567.06500000000005</v>
      </c>
      <c r="D6" s="168">
        <v>56.774999999999999</v>
      </c>
      <c r="E6" s="168">
        <f t="shared" si="0"/>
        <v>446.18900000000002</v>
      </c>
      <c r="F6" s="168">
        <f t="shared" si="0"/>
        <v>557.83600000000001</v>
      </c>
      <c r="G6" s="168">
        <f>D6-19.441</f>
        <v>37.334000000000003</v>
      </c>
      <c r="H6" s="169">
        <f>E6/247.033</f>
        <v>1.8061918852946774</v>
      </c>
      <c r="I6" s="169">
        <f>F6/263.374</f>
        <v>2.1180374676315807</v>
      </c>
      <c r="J6" s="169">
        <f>G6/20.447</f>
        <v>1.8258913288012915</v>
      </c>
      <c r="K6" s="170">
        <f>AVERAGE(H6:J6)</f>
        <v>1.9167068939091834</v>
      </c>
      <c r="L6" s="170">
        <f>STDEV(H6:J6)</f>
        <v>0.17463538288433955</v>
      </c>
    </row>
    <row r="8" spans="1:12" ht="12" customHeight="1" x14ac:dyDescent="0.15">
      <c r="A8" s="462" t="s">
        <v>55</v>
      </c>
      <c r="B8" s="462"/>
    </row>
    <row r="10" spans="1:12" ht="12" customHeight="1" x14ac:dyDescent="0.15">
      <c r="A10" s="463" t="s">
        <v>56</v>
      </c>
      <c r="B10" s="464"/>
      <c r="C10" s="464"/>
      <c r="D10" s="464"/>
      <c r="E10" s="464"/>
      <c r="F10" s="464"/>
      <c r="G10" s="464"/>
      <c r="H10" s="464"/>
      <c r="I10" s="465"/>
    </row>
    <row r="11" spans="1:12" ht="12" customHeight="1" x14ac:dyDescent="0.15">
      <c r="A11" s="466" t="s">
        <v>57</v>
      </c>
      <c r="B11" s="468" t="s">
        <v>58</v>
      </c>
      <c r="C11" s="470" t="s">
        <v>59</v>
      </c>
      <c r="D11" s="470" t="s">
        <v>60</v>
      </c>
      <c r="E11" s="64" t="s">
        <v>61</v>
      </c>
      <c r="F11" s="472" t="s">
        <v>62</v>
      </c>
      <c r="G11" s="473"/>
      <c r="H11" s="64" t="s">
        <v>63</v>
      </c>
      <c r="I11" s="65" t="s">
        <v>64</v>
      </c>
    </row>
    <row r="12" spans="1:12" ht="12" customHeight="1" x14ac:dyDescent="0.15">
      <c r="A12" s="467"/>
      <c r="B12" s="469"/>
      <c r="C12" s="471"/>
      <c r="D12" s="471"/>
      <c r="E12" s="66"/>
      <c r="F12" s="67" t="s">
        <v>65</v>
      </c>
      <c r="G12" s="67" t="s">
        <v>66</v>
      </c>
      <c r="H12" s="66"/>
      <c r="I12" s="68"/>
    </row>
    <row r="13" spans="1:12" ht="12" customHeight="1" x14ac:dyDescent="0.15">
      <c r="A13" s="69" t="s">
        <v>1</v>
      </c>
      <c r="B13" s="171">
        <v>3</v>
      </c>
      <c r="C13" s="172">
        <v>1</v>
      </c>
      <c r="D13" s="173">
        <v>0</v>
      </c>
      <c r="E13" s="173">
        <v>0</v>
      </c>
      <c r="F13" s="172">
        <v>1</v>
      </c>
      <c r="G13" s="172">
        <v>1</v>
      </c>
      <c r="H13" s="174">
        <v>1</v>
      </c>
      <c r="I13" s="175">
        <v>1</v>
      </c>
    </row>
    <row r="14" spans="1:12" ht="12" customHeight="1" x14ac:dyDescent="0.15">
      <c r="A14" s="76" t="s">
        <v>21</v>
      </c>
      <c r="B14" s="176">
        <v>3</v>
      </c>
      <c r="C14" s="177">
        <v>2.0289999999999999</v>
      </c>
      <c r="D14" s="178">
        <v>0.15881120867243592</v>
      </c>
      <c r="E14" s="178">
        <v>9.1689694077360717E-2</v>
      </c>
      <c r="F14" s="177">
        <v>1.6344910874881504</v>
      </c>
      <c r="G14" s="177">
        <v>2.4235089125118492</v>
      </c>
      <c r="H14" s="179">
        <v>1.85</v>
      </c>
      <c r="I14" s="180">
        <v>2.153</v>
      </c>
    </row>
    <row r="15" spans="1:12" ht="12" customHeight="1" x14ac:dyDescent="0.15">
      <c r="A15" s="76" t="s">
        <v>37</v>
      </c>
      <c r="B15" s="176">
        <v>3</v>
      </c>
      <c r="C15" s="177">
        <v>1.9166666666666667</v>
      </c>
      <c r="D15" s="178">
        <v>0.17464630924624</v>
      </c>
      <c r="E15" s="178">
        <v>0.1008320936562913</v>
      </c>
      <c r="F15" s="177">
        <v>1.4828211836500713</v>
      </c>
      <c r="G15" s="177">
        <v>2.3505121496832624</v>
      </c>
      <c r="H15" s="179">
        <v>1.806</v>
      </c>
      <c r="I15" s="180">
        <v>2.1179999999999999</v>
      </c>
    </row>
    <row r="16" spans="1:12" ht="12" customHeight="1" x14ac:dyDescent="0.15">
      <c r="A16" s="181" t="s">
        <v>67</v>
      </c>
      <c r="B16" s="182">
        <v>9</v>
      </c>
      <c r="C16" s="183">
        <v>1.6485555555555556</v>
      </c>
      <c r="D16" s="184">
        <v>0.50288942897795907</v>
      </c>
      <c r="E16" s="184">
        <v>0.1676298096593197</v>
      </c>
      <c r="F16" s="183">
        <v>1.2620005212985193</v>
      </c>
      <c r="G16" s="183">
        <v>2.0351105898125921</v>
      </c>
      <c r="H16" s="185">
        <v>1</v>
      </c>
      <c r="I16" s="186">
        <v>2.153</v>
      </c>
      <c r="L16" s="75"/>
    </row>
    <row r="17" spans="1:12" ht="12" customHeight="1" x14ac:dyDescent="0.15">
      <c r="L17" s="75"/>
    </row>
    <row r="18" spans="1:12" ht="12" customHeight="1" x14ac:dyDescent="0.15">
      <c r="A18" s="458" t="s">
        <v>68</v>
      </c>
      <c r="B18" s="459"/>
      <c r="C18" s="459"/>
      <c r="D18" s="459"/>
      <c r="E18" s="459"/>
      <c r="F18" s="460"/>
      <c r="G18" s="88"/>
      <c r="H18" s="88"/>
      <c r="I18" s="88"/>
      <c r="L18" s="75"/>
    </row>
    <row r="19" spans="1:12" ht="12" customHeight="1" x14ac:dyDescent="0.15">
      <c r="A19" s="187" t="s">
        <v>57</v>
      </c>
      <c r="B19" s="188"/>
      <c r="C19" s="189" t="s">
        <v>69</v>
      </c>
      <c r="D19" s="190" t="s">
        <v>70</v>
      </c>
      <c r="E19" s="190" t="s">
        <v>71</v>
      </c>
      <c r="F19" s="191" t="s">
        <v>72</v>
      </c>
      <c r="G19" s="88"/>
      <c r="H19" s="88"/>
      <c r="I19" s="88"/>
      <c r="L19" s="75"/>
    </row>
    <row r="20" spans="1:12" ht="12" customHeight="1" x14ac:dyDescent="0.15">
      <c r="A20" s="484" t="s">
        <v>73</v>
      </c>
      <c r="B20" s="92" t="s">
        <v>74</v>
      </c>
      <c r="C20" s="192">
        <v>6.6387123800679628</v>
      </c>
      <c r="D20" s="193">
        <v>2</v>
      </c>
      <c r="E20" s="193">
        <v>6</v>
      </c>
      <c r="F20" s="194">
        <v>3.0151345754390116E-2</v>
      </c>
      <c r="G20" s="88"/>
      <c r="H20" s="88"/>
      <c r="I20" s="88"/>
      <c r="L20" s="75"/>
    </row>
    <row r="21" spans="1:12" ht="12" customHeight="1" x14ac:dyDescent="0.15">
      <c r="A21" s="485"/>
      <c r="B21" s="96" t="s">
        <v>75</v>
      </c>
      <c r="C21" s="195">
        <v>0.76802629976865955</v>
      </c>
      <c r="D21" s="196">
        <v>2</v>
      </c>
      <c r="E21" s="196">
        <v>6</v>
      </c>
      <c r="F21" s="197">
        <v>0.50468684883234849</v>
      </c>
      <c r="G21" s="88"/>
      <c r="H21" s="88"/>
      <c r="I21" s="88"/>
      <c r="L21" s="75"/>
    </row>
    <row r="22" spans="1:12" ht="12" customHeight="1" x14ac:dyDescent="0.15">
      <c r="A22" s="485"/>
      <c r="B22" s="96" t="s">
        <v>76</v>
      </c>
      <c r="C22" s="195">
        <v>0.76802629976865955</v>
      </c>
      <c r="D22" s="196">
        <v>2</v>
      </c>
      <c r="E22" s="198">
        <v>3.6779752922045779</v>
      </c>
      <c r="F22" s="197">
        <v>0.52635006213528057</v>
      </c>
      <c r="G22" s="88"/>
      <c r="H22" s="88"/>
      <c r="I22" s="88"/>
      <c r="L22" s="75"/>
    </row>
    <row r="23" spans="1:12" ht="12" customHeight="1" x14ac:dyDescent="0.15">
      <c r="A23" s="486"/>
      <c r="B23" s="101" t="s">
        <v>77</v>
      </c>
      <c r="C23" s="199">
        <v>5.6559538036946586</v>
      </c>
      <c r="D23" s="200">
        <v>2</v>
      </c>
      <c r="E23" s="200">
        <v>6</v>
      </c>
      <c r="F23" s="201">
        <v>4.1631204300225946E-2</v>
      </c>
      <c r="G23" s="88"/>
      <c r="H23" s="88"/>
      <c r="I23" s="88"/>
      <c r="L23" s="75"/>
    </row>
    <row r="24" spans="1:12" ht="12" customHeight="1" x14ac:dyDescent="0.15">
      <c r="A24" s="88"/>
      <c r="B24" s="88"/>
      <c r="C24" s="88"/>
      <c r="D24" s="88"/>
      <c r="E24" s="88"/>
      <c r="F24" s="88"/>
      <c r="G24" s="88"/>
      <c r="H24" s="88"/>
      <c r="I24" s="88"/>
      <c r="L24" s="75"/>
    </row>
    <row r="25" spans="1:12" ht="12" customHeight="1" x14ac:dyDescent="0.15">
      <c r="A25" s="479" t="s">
        <v>101</v>
      </c>
      <c r="B25" s="480"/>
      <c r="C25" s="480"/>
      <c r="D25" s="480"/>
      <c r="E25" s="480"/>
      <c r="F25" s="481"/>
      <c r="G25" s="88"/>
      <c r="H25" s="88"/>
      <c r="I25" s="88"/>
    </row>
    <row r="26" spans="1:12" ht="12" customHeight="1" x14ac:dyDescent="0.15">
      <c r="A26" s="105" t="s">
        <v>57</v>
      </c>
      <c r="B26" s="89" t="s">
        <v>79</v>
      </c>
      <c r="C26" s="90" t="s">
        <v>80</v>
      </c>
      <c r="D26" s="90" t="s">
        <v>81</v>
      </c>
      <c r="E26" s="90" t="s">
        <v>82</v>
      </c>
      <c r="F26" s="91" t="s">
        <v>72</v>
      </c>
      <c r="G26" s="88"/>
      <c r="H26" s="88"/>
      <c r="I26" s="88"/>
    </row>
    <row r="27" spans="1:12" ht="12" customHeight="1" x14ac:dyDescent="0.15">
      <c r="A27" s="106" t="s">
        <v>83</v>
      </c>
      <c r="B27" s="192">
        <v>1.9117375555555554</v>
      </c>
      <c r="C27" s="193">
        <v>2</v>
      </c>
      <c r="D27" s="202">
        <v>0.95586877777777768</v>
      </c>
      <c r="E27" s="202">
        <v>51.462423803741203</v>
      </c>
      <c r="F27" s="203">
        <v>1.6713710219275156E-4</v>
      </c>
      <c r="G27" s="88" t="s">
        <v>3</v>
      </c>
      <c r="H27" s="88"/>
      <c r="I27" s="88"/>
    </row>
    <row r="28" spans="1:12" ht="12" customHeight="1" x14ac:dyDescent="0.15">
      <c r="A28" s="110" t="s">
        <v>84</v>
      </c>
      <c r="B28" s="195">
        <v>0.11144466666666658</v>
      </c>
      <c r="C28" s="196">
        <v>6</v>
      </c>
      <c r="D28" s="198">
        <v>1.8574111111111097E-2</v>
      </c>
      <c r="E28" s="204"/>
      <c r="F28" s="205"/>
      <c r="G28" s="88"/>
      <c r="H28" s="88"/>
      <c r="I28" s="88"/>
    </row>
    <row r="29" spans="1:12" ht="12" customHeight="1" x14ac:dyDescent="0.15">
      <c r="A29" s="82" t="s">
        <v>67</v>
      </c>
      <c r="B29" s="199">
        <v>2.0231822222222218</v>
      </c>
      <c r="C29" s="200">
        <v>8</v>
      </c>
      <c r="D29" s="206"/>
      <c r="E29" s="206"/>
      <c r="F29" s="207"/>
      <c r="G29" s="88"/>
      <c r="H29" s="88"/>
      <c r="I29" s="88"/>
    </row>
    <row r="30" spans="1:12" ht="12" customHeight="1" x14ac:dyDescent="0.15">
      <c r="G30" s="88"/>
      <c r="H30" s="88"/>
      <c r="I30" s="88"/>
    </row>
    <row r="31" spans="1:12" ht="12" customHeight="1" x14ac:dyDescent="0.15">
      <c r="B31" s="88"/>
      <c r="C31" s="88"/>
      <c r="D31" s="88"/>
      <c r="E31" s="88"/>
      <c r="F31" s="88"/>
      <c r="G31" s="88"/>
      <c r="H31" s="88"/>
      <c r="I31" s="88"/>
    </row>
    <row r="32" spans="1:12" ht="12" customHeight="1" x14ac:dyDescent="0.15">
      <c r="A32" s="117" t="s">
        <v>85</v>
      </c>
      <c r="B32" s="2"/>
      <c r="C32" s="2"/>
      <c r="D32" s="2"/>
      <c r="E32" s="2"/>
      <c r="F32" s="2"/>
      <c r="G32" s="2"/>
      <c r="H32" s="88"/>
      <c r="I32" s="88"/>
    </row>
    <row r="33" spans="1:9" ht="12" customHeight="1" x14ac:dyDescent="0.15">
      <c r="A33" s="458" t="s">
        <v>86</v>
      </c>
      <c r="B33" s="459"/>
      <c r="C33" s="459"/>
      <c r="D33" s="459"/>
      <c r="E33" s="459"/>
      <c r="F33" s="459"/>
      <c r="G33" s="460"/>
      <c r="H33" s="88"/>
      <c r="I33" s="88"/>
    </row>
    <row r="34" spans="1:9" ht="12" customHeight="1" x14ac:dyDescent="0.15">
      <c r="A34" s="118" t="s">
        <v>87</v>
      </c>
      <c r="B34" s="119"/>
      <c r="C34" s="2"/>
      <c r="D34" s="2"/>
      <c r="E34" s="2"/>
      <c r="F34" s="2"/>
      <c r="G34" s="2"/>
      <c r="H34" s="88"/>
      <c r="I34" s="88"/>
    </row>
    <row r="35" spans="1:9" ht="12" customHeight="1" x14ac:dyDescent="0.15">
      <c r="A35" s="120" t="s">
        <v>88</v>
      </c>
      <c r="B35" s="121"/>
      <c r="C35" s="2"/>
      <c r="D35" s="2"/>
      <c r="E35" s="2"/>
      <c r="F35" s="2"/>
      <c r="G35" s="2"/>
      <c r="H35" s="88"/>
      <c r="I35" s="88"/>
    </row>
    <row r="36" spans="1:9" ht="12" customHeight="1" x14ac:dyDescent="0.15">
      <c r="A36" s="487" t="s">
        <v>89</v>
      </c>
      <c r="B36" s="489" t="s">
        <v>90</v>
      </c>
      <c r="C36" s="491" t="s">
        <v>91</v>
      </c>
      <c r="D36" s="470" t="s">
        <v>61</v>
      </c>
      <c r="E36" s="470" t="s">
        <v>72</v>
      </c>
      <c r="F36" s="455" t="s">
        <v>92</v>
      </c>
      <c r="G36" s="456"/>
      <c r="H36" s="88"/>
      <c r="I36" s="88"/>
    </row>
    <row r="37" spans="1:9" ht="12" customHeight="1" x14ac:dyDescent="0.15">
      <c r="A37" s="488"/>
      <c r="B37" s="490"/>
      <c r="C37" s="492"/>
      <c r="D37" s="471"/>
      <c r="E37" s="471"/>
      <c r="F37" s="67" t="s">
        <v>65</v>
      </c>
      <c r="G37" s="128" t="s">
        <v>66</v>
      </c>
      <c r="H37" s="88"/>
      <c r="I37" s="88"/>
    </row>
    <row r="38" spans="1:9" ht="12" customHeight="1" x14ac:dyDescent="0.15">
      <c r="A38" s="129" t="s">
        <v>1</v>
      </c>
      <c r="B38" s="208" t="s">
        <v>93</v>
      </c>
      <c r="C38" s="209" t="s">
        <v>128</v>
      </c>
      <c r="D38" s="173">
        <v>0.1112777639096901</v>
      </c>
      <c r="E38" s="210">
        <v>2.8187484376475944E-4</v>
      </c>
      <c r="F38" s="172">
        <v>-1.3858965301119079</v>
      </c>
      <c r="G38" s="211">
        <v>-0.67210346988809178</v>
      </c>
      <c r="H38" s="88" t="s">
        <v>3</v>
      </c>
      <c r="I38" s="88"/>
    </row>
    <row r="39" spans="1:9" ht="12" customHeight="1" x14ac:dyDescent="0.15">
      <c r="A39" s="76"/>
      <c r="B39" s="212" t="s">
        <v>94</v>
      </c>
      <c r="C39" s="213" t="s">
        <v>129</v>
      </c>
      <c r="D39" s="214">
        <v>0.1112777639096901</v>
      </c>
      <c r="E39" s="215">
        <v>5.3610174689479664E-4</v>
      </c>
      <c r="F39" s="216">
        <v>-1.273563196778575</v>
      </c>
      <c r="G39" s="217">
        <v>-0.5597701365547586</v>
      </c>
      <c r="H39" s="88" t="s">
        <v>3</v>
      </c>
      <c r="I39" s="88"/>
    </row>
    <row r="40" spans="1:9" ht="12" customHeight="1" x14ac:dyDescent="0.15">
      <c r="A40" s="140" t="s">
        <v>21</v>
      </c>
      <c r="B40" s="218" t="s">
        <v>95</v>
      </c>
      <c r="C40" s="219" t="s">
        <v>130</v>
      </c>
      <c r="D40" s="178">
        <v>0.1112777639096901</v>
      </c>
      <c r="E40" s="220">
        <v>2.8187484376475944E-4</v>
      </c>
      <c r="F40" s="177">
        <v>0.67210346988809178</v>
      </c>
      <c r="G40" s="221">
        <v>1.3858965301119079</v>
      </c>
      <c r="H40" s="88"/>
      <c r="I40" s="88"/>
    </row>
    <row r="41" spans="1:9" ht="12" customHeight="1" x14ac:dyDescent="0.15">
      <c r="A41" s="76"/>
      <c r="B41" s="222" t="s">
        <v>94</v>
      </c>
      <c r="C41" s="223">
        <v>0.11233333333333317</v>
      </c>
      <c r="D41" s="214">
        <v>0.1112777639096901</v>
      </c>
      <c r="E41" s="224">
        <v>0.62462096485954455</v>
      </c>
      <c r="F41" s="216">
        <v>-0.24456319677857496</v>
      </c>
      <c r="G41" s="217">
        <v>0.46922986344524131</v>
      </c>
      <c r="H41" s="88"/>
      <c r="I41" s="88"/>
    </row>
    <row r="42" spans="1:9" ht="12" customHeight="1" x14ac:dyDescent="0.15">
      <c r="A42" s="76" t="s">
        <v>37</v>
      </c>
      <c r="B42" s="218" t="s">
        <v>95</v>
      </c>
      <c r="C42" s="219" t="s">
        <v>131</v>
      </c>
      <c r="D42" s="178">
        <v>0.1112777639096901</v>
      </c>
      <c r="E42" s="220">
        <v>5.3610174689479664E-4</v>
      </c>
      <c r="F42" s="177">
        <v>0.5597701365547586</v>
      </c>
      <c r="G42" s="221">
        <v>1.273563196778575</v>
      </c>
      <c r="H42" s="88"/>
      <c r="I42" s="88"/>
    </row>
    <row r="43" spans="1:9" ht="12" customHeight="1" x14ac:dyDescent="0.15">
      <c r="A43" s="147"/>
      <c r="B43" s="225" t="s">
        <v>93</v>
      </c>
      <c r="C43" s="226">
        <v>-0.11233333333333317</v>
      </c>
      <c r="D43" s="184">
        <v>0.1112777639096901</v>
      </c>
      <c r="E43" s="227">
        <v>0.62462096485954455</v>
      </c>
      <c r="F43" s="183">
        <v>-0.46922986344524131</v>
      </c>
      <c r="G43" s="228">
        <v>0.24456319677857496</v>
      </c>
      <c r="H43" s="88"/>
      <c r="I43" s="88"/>
    </row>
    <row r="44" spans="1:9" ht="12" customHeight="1" x14ac:dyDescent="0.15">
      <c r="A44" s="482" t="s">
        <v>96</v>
      </c>
      <c r="B44" s="482"/>
      <c r="C44" s="482"/>
      <c r="D44" s="229"/>
      <c r="E44" s="229"/>
      <c r="F44" s="229"/>
      <c r="G44" s="230"/>
      <c r="H44" s="88"/>
      <c r="I44" s="88"/>
    </row>
    <row r="45" spans="1:9" ht="12" customHeight="1" x14ac:dyDescent="0.15">
      <c r="I45" s="88"/>
    </row>
    <row r="46" spans="1:9" ht="12" customHeight="1" x14ac:dyDescent="0.15">
      <c r="A46" s="152" t="s">
        <v>97</v>
      </c>
      <c r="B46" s="2"/>
      <c r="C46" s="2"/>
      <c r="D46" s="2"/>
      <c r="E46" s="88"/>
      <c r="F46" s="88"/>
      <c r="G46" s="88"/>
      <c r="H46" s="88"/>
      <c r="I46" s="88"/>
    </row>
    <row r="47" spans="1:9" ht="12" customHeight="1" x14ac:dyDescent="0.15">
      <c r="A47" s="2"/>
      <c r="B47" s="2"/>
      <c r="C47" s="2"/>
      <c r="D47" s="2"/>
      <c r="E47" s="88"/>
      <c r="F47" s="88"/>
      <c r="G47" s="88"/>
      <c r="H47" s="88"/>
      <c r="I47" s="88"/>
    </row>
    <row r="48" spans="1:9" ht="12" customHeight="1" x14ac:dyDescent="0.15">
      <c r="A48" s="458" t="s">
        <v>73</v>
      </c>
      <c r="B48" s="459"/>
      <c r="C48" s="459"/>
      <c r="D48" s="460"/>
      <c r="E48" s="88"/>
      <c r="F48" s="88"/>
      <c r="G48" s="88"/>
      <c r="H48" s="88"/>
      <c r="I48" s="88"/>
    </row>
    <row r="49" spans="1:9" ht="12" customHeight="1" x14ac:dyDescent="0.15">
      <c r="A49" s="120" t="s">
        <v>127</v>
      </c>
      <c r="B49" s="2"/>
      <c r="C49" s="2"/>
      <c r="D49" s="2"/>
      <c r="E49" s="88"/>
      <c r="F49" s="88"/>
      <c r="G49" s="88"/>
      <c r="H49" s="88"/>
      <c r="I49" s="88"/>
    </row>
    <row r="50" spans="1:9" ht="12" customHeight="1" x14ac:dyDescent="0.15">
      <c r="A50" s="123" t="s">
        <v>98</v>
      </c>
      <c r="B50" s="153" t="s">
        <v>58</v>
      </c>
      <c r="C50" s="472" t="s">
        <v>99</v>
      </c>
      <c r="D50" s="473"/>
      <c r="E50" s="88"/>
      <c r="F50" s="88"/>
      <c r="G50" s="88"/>
      <c r="H50" s="88"/>
      <c r="I50" s="88"/>
    </row>
    <row r="51" spans="1:9" ht="12" customHeight="1" x14ac:dyDescent="0.15">
      <c r="A51" s="156"/>
      <c r="B51" s="157"/>
      <c r="C51" s="158">
        <v>1</v>
      </c>
      <c r="D51" s="159">
        <v>2</v>
      </c>
      <c r="E51" s="88"/>
      <c r="F51" s="88"/>
      <c r="G51" s="88"/>
      <c r="H51" s="88"/>
      <c r="I51" s="88"/>
    </row>
    <row r="52" spans="1:9" ht="12" customHeight="1" x14ac:dyDescent="0.15">
      <c r="A52" s="69" t="s">
        <v>1</v>
      </c>
      <c r="B52" s="171">
        <v>3</v>
      </c>
      <c r="C52" s="231">
        <v>1</v>
      </c>
      <c r="D52" s="232"/>
      <c r="E52" s="88"/>
      <c r="F52" s="88"/>
      <c r="G52" s="88"/>
      <c r="H52" s="88"/>
      <c r="I52" s="88"/>
    </row>
    <row r="53" spans="1:9" ht="12" customHeight="1" x14ac:dyDescent="0.15">
      <c r="A53" s="76" t="s">
        <v>21</v>
      </c>
      <c r="B53" s="176">
        <v>3</v>
      </c>
      <c r="C53" s="204"/>
      <c r="D53" s="233">
        <v>1.9166666666666667</v>
      </c>
      <c r="E53" s="88"/>
      <c r="F53" s="88"/>
      <c r="G53" s="88"/>
      <c r="H53" s="88"/>
      <c r="I53" s="88"/>
    </row>
    <row r="54" spans="1:9" ht="12" customHeight="1" x14ac:dyDescent="0.15">
      <c r="A54" s="76" t="s">
        <v>37</v>
      </c>
      <c r="B54" s="176">
        <v>3</v>
      </c>
      <c r="C54" s="204"/>
      <c r="D54" s="233">
        <v>2.0289999999999999</v>
      </c>
      <c r="E54" s="88"/>
      <c r="F54" s="88"/>
      <c r="G54" s="88"/>
      <c r="H54" s="88"/>
      <c r="I54" s="88"/>
    </row>
    <row r="55" spans="1:9" ht="12" customHeight="1" x14ac:dyDescent="0.15">
      <c r="A55" s="181" t="s">
        <v>72</v>
      </c>
      <c r="B55" s="234"/>
      <c r="C55" s="235">
        <v>1</v>
      </c>
      <c r="D55" s="201">
        <v>0.62462096485954455</v>
      </c>
      <c r="E55" s="88"/>
      <c r="F55" s="88"/>
      <c r="G55" s="88"/>
      <c r="H55" s="88"/>
      <c r="I55" s="88"/>
    </row>
    <row r="56" spans="1:9" ht="12" customHeight="1" x14ac:dyDescent="0.15">
      <c r="A56" s="483" t="s">
        <v>100</v>
      </c>
      <c r="B56" s="483"/>
      <c r="C56" s="483"/>
      <c r="D56" s="236"/>
      <c r="E56" s="88"/>
      <c r="F56" s="88"/>
      <c r="G56" s="88"/>
      <c r="H56" s="88"/>
      <c r="I56" s="88"/>
    </row>
    <row r="58" spans="1:9" ht="12" customHeight="1" x14ac:dyDescent="0.15">
      <c r="F58" s="88"/>
      <c r="G58" s="88"/>
      <c r="H58" s="88"/>
      <c r="I58" s="88"/>
    </row>
    <row r="59" spans="1:9" ht="12" customHeight="1" x14ac:dyDescent="0.15">
      <c r="A59" s="237"/>
      <c r="B59" s="238"/>
      <c r="C59" s="238"/>
      <c r="D59" s="239"/>
      <c r="E59" s="88"/>
      <c r="F59" s="88"/>
      <c r="G59" s="88"/>
      <c r="H59" s="88"/>
      <c r="I59" s="88"/>
    </row>
    <row r="60" spans="1:9" ht="12" customHeight="1" x14ac:dyDescent="0.15">
      <c r="E60" s="88"/>
      <c r="F60" s="88"/>
      <c r="G60" s="88"/>
      <c r="H60" s="88"/>
      <c r="I60" s="88"/>
    </row>
    <row r="61" spans="1:9" ht="12" customHeight="1" x14ac:dyDescent="0.15">
      <c r="H61" s="88"/>
      <c r="I61" s="88"/>
    </row>
    <row r="62" spans="1:9" ht="12" customHeight="1" x14ac:dyDescent="0.15">
      <c r="H62" s="88"/>
      <c r="I62" s="88"/>
    </row>
    <row r="63" spans="1:9" ht="12" customHeight="1" x14ac:dyDescent="0.15">
      <c r="H63" s="88"/>
      <c r="I63" s="88"/>
    </row>
    <row r="64" spans="1:9" ht="12" customHeight="1" x14ac:dyDescent="0.15">
      <c r="H64" s="88"/>
      <c r="I64" s="88"/>
    </row>
    <row r="65" spans="8:9" ht="12" customHeight="1" x14ac:dyDescent="0.15">
      <c r="H65" s="88"/>
      <c r="I65" s="88"/>
    </row>
    <row r="66" spans="8:9" ht="12" customHeight="1" x14ac:dyDescent="0.15">
      <c r="H66" s="88"/>
      <c r="I66" s="88"/>
    </row>
    <row r="67" spans="8:9" ht="12" customHeight="1" x14ac:dyDescent="0.15">
      <c r="H67" s="88"/>
      <c r="I67" s="88"/>
    </row>
    <row r="68" spans="8:9" ht="12" customHeight="1" x14ac:dyDescent="0.15">
      <c r="H68" s="88"/>
      <c r="I68" s="88"/>
    </row>
    <row r="69" spans="8:9" ht="12" customHeight="1" x14ac:dyDescent="0.15">
      <c r="H69" s="88"/>
      <c r="I69" s="88"/>
    </row>
    <row r="70" spans="8:9" ht="12" customHeight="1" x14ac:dyDescent="0.15">
      <c r="H70" s="88"/>
      <c r="I70" s="88"/>
    </row>
  </sheetData>
  <mergeCells count="24">
    <mergeCell ref="A11:A12"/>
    <mergeCell ref="B11:B12"/>
    <mergeCell ref="C11:C12"/>
    <mergeCell ref="D11:D12"/>
    <mergeCell ref="F11:G11"/>
    <mergeCell ref="A1:G1"/>
    <mergeCell ref="B2:D2"/>
    <mergeCell ref="E2:G2"/>
    <mergeCell ref="A8:B8"/>
    <mergeCell ref="A10:I10"/>
    <mergeCell ref="A44:C44"/>
    <mergeCell ref="A48:D48"/>
    <mergeCell ref="C50:D50"/>
    <mergeCell ref="A56:C56"/>
    <mergeCell ref="A18:F18"/>
    <mergeCell ref="A20:A23"/>
    <mergeCell ref="A25:F25"/>
    <mergeCell ref="A33:G33"/>
    <mergeCell ref="A36:A37"/>
    <mergeCell ref="B36:B37"/>
    <mergeCell ref="C36:C37"/>
    <mergeCell ref="D36:D37"/>
    <mergeCell ref="E36:E37"/>
    <mergeCell ref="F36:G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90"/>
  <sheetViews>
    <sheetView workbookViewId="0">
      <selection activeCell="M21" sqref="M21"/>
    </sheetView>
  </sheetViews>
  <sheetFormatPr baseColWidth="10" defaultColWidth="8.83203125" defaultRowHeight="12" customHeight="1" x14ac:dyDescent="0.15"/>
  <cols>
    <col min="1" max="1" width="17.33203125" style="2" bestFit="1" customWidth="1"/>
    <col min="2" max="2" width="20.83203125" style="2" customWidth="1"/>
    <col min="3" max="3" width="15.1640625" style="2" customWidth="1"/>
    <col min="4" max="4" width="11.1640625" style="2" bestFit="1" customWidth="1"/>
    <col min="5" max="5" width="10.5" style="2" bestFit="1" customWidth="1"/>
    <col min="6" max="6" width="9" style="2" bestFit="1" customWidth="1"/>
    <col min="7" max="8" width="12.1640625" style="2" bestFit="1" customWidth="1"/>
    <col min="9" max="16384" width="8.83203125" style="2"/>
  </cols>
  <sheetData>
    <row r="1" spans="1:20" ht="12" customHeight="1" x14ac:dyDescent="0.15">
      <c r="A1" s="525" t="s">
        <v>40</v>
      </c>
      <c r="B1" s="525"/>
      <c r="C1" s="525"/>
      <c r="D1" s="525"/>
      <c r="E1" s="525"/>
    </row>
    <row r="2" spans="1:20" ht="12" customHeight="1" x14ac:dyDescent="0.15">
      <c r="A2" s="240" t="s">
        <v>5</v>
      </c>
      <c r="B2" s="240"/>
      <c r="C2" s="240" t="s">
        <v>6</v>
      </c>
      <c r="D2" s="241" t="s">
        <v>7</v>
      </c>
      <c r="E2" s="241" t="s">
        <v>8</v>
      </c>
      <c r="F2" s="241" t="s">
        <v>9</v>
      </c>
      <c r="G2" s="242" t="s">
        <v>10</v>
      </c>
      <c r="H2" s="242" t="s">
        <v>11</v>
      </c>
      <c r="I2" s="242" t="s">
        <v>12</v>
      </c>
      <c r="J2" s="242" t="s">
        <v>13</v>
      </c>
      <c r="K2" s="242" t="s">
        <v>14</v>
      </c>
      <c r="L2" s="242" t="s">
        <v>15</v>
      </c>
      <c r="M2" s="242" t="s">
        <v>16</v>
      </c>
      <c r="N2" s="242" t="s">
        <v>0</v>
      </c>
      <c r="O2" s="240" t="s">
        <v>17</v>
      </c>
      <c r="P2" s="240" t="s">
        <v>18</v>
      </c>
      <c r="Q2" s="240" t="s">
        <v>19</v>
      </c>
      <c r="R2" s="242" t="s">
        <v>16</v>
      </c>
      <c r="S2" s="242" t="s">
        <v>0</v>
      </c>
      <c r="T2" s="242" t="s">
        <v>102</v>
      </c>
    </row>
    <row r="3" spans="1:20" ht="12" customHeight="1" x14ac:dyDescent="0.15">
      <c r="A3" s="59" t="s">
        <v>20</v>
      </c>
      <c r="B3" s="59" t="s">
        <v>21</v>
      </c>
      <c r="C3" s="59" t="s">
        <v>34</v>
      </c>
      <c r="D3" s="60">
        <v>14.71</v>
      </c>
      <c r="E3" s="60">
        <v>14.43</v>
      </c>
      <c r="F3" s="60">
        <v>14.41</v>
      </c>
      <c r="G3" s="63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59"/>
    </row>
    <row r="4" spans="1:20" ht="12" customHeight="1" x14ac:dyDescent="0.15">
      <c r="A4" s="59"/>
      <c r="B4" s="59"/>
      <c r="C4" s="59" t="s">
        <v>35</v>
      </c>
      <c r="D4" s="60">
        <v>15.24</v>
      </c>
      <c r="E4" s="60">
        <v>15.09</v>
      </c>
      <c r="F4" s="60">
        <v>15.05</v>
      </c>
      <c r="G4" s="63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59"/>
    </row>
    <row r="5" spans="1:20" ht="12" customHeight="1" x14ac:dyDescent="0.15">
      <c r="A5" s="59"/>
      <c r="B5" s="243"/>
      <c r="C5" s="59" t="s">
        <v>36</v>
      </c>
      <c r="D5" s="60">
        <v>14.82</v>
      </c>
      <c r="E5" s="60">
        <v>14.71</v>
      </c>
      <c r="F5" s="60">
        <v>14.84</v>
      </c>
      <c r="G5" s="63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59"/>
    </row>
    <row r="6" spans="1:20" ht="12" customHeight="1" x14ac:dyDescent="0.15">
      <c r="A6" s="59" t="s">
        <v>4</v>
      </c>
      <c r="B6" s="59"/>
      <c r="C6" s="59" t="s">
        <v>34</v>
      </c>
      <c r="D6" s="60">
        <v>18.059999999999999</v>
      </c>
      <c r="E6" s="60">
        <v>18.41</v>
      </c>
      <c r="F6" s="60">
        <v>18.32</v>
      </c>
      <c r="G6" s="62">
        <f>14.52-D6</f>
        <v>-3.5399999999999991</v>
      </c>
      <c r="H6" s="62">
        <f t="shared" ref="H6:I6" si="0">14.52-E6</f>
        <v>-3.8900000000000006</v>
      </c>
      <c r="I6" s="62">
        <f t="shared" si="0"/>
        <v>-3.8000000000000007</v>
      </c>
      <c r="J6" s="62">
        <f>2^G6</f>
        <v>8.597136363373406E-2</v>
      </c>
      <c r="K6" s="62">
        <f t="shared" ref="K6:L14" si="1">2^H6</f>
        <v>6.745176478152666E-2</v>
      </c>
      <c r="L6" s="62">
        <f t="shared" si="1"/>
        <v>7.1793647187314666E-2</v>
      </c>
      <c r="M6" s="244">
        <f>AVERAGE(J6:L6)</f>
        <v>7.5072258534191805E-2</v>
      </c>
      <c r="N6" s="244">
        <f>STDEV(J6:L6)</f>
        <v>9.6853422595472582E-3</v>
      </c>
      <c r="O6" s="62">
        <f>J6/M6</f>
        <v>1.1451815266031757</v>
      </c>
      <c r="P6" s="62">
        <f>K6/M6</f>
        <v>0.89849121497797513</v>
      </c>
      <c r="Q6" s="245">
        <f>L6/M6</f>
        <v>0.95632725841884869</v>
      </c>
      <c r="R6" s="244">
        <f>AVERAGE(O6:Q6)</f>
        <v>1</v>
      </c>
      <c r="S6" s="244">
        <f>STDEV(O6:Q6)</f>
        <v>0.12901359901322357</v>
      </c>
      <c r="T6" s="59"/>
    </row>
    <row r="7" spans="1:20" ht="12" customHeight="1" x14ac:dyDescent="0.15">
      <c r="A7" s="59"/>
      <c r="B7" s="59"/>
      <c r="C7" s="59" t="s">
        <v>35</v>
      </c>
      <c r="D7" s="60">
        <v>20.079999999999998</v>
      </c>
      <c r="E7" s="60">
        <v>20.329999999999998</v>
      </c>
      <c r="F7" s="60">
        <v>20.38</v>
      </c>
      <c r="G7" s="62">
        <f>15.13-D7</f>
        <v>-4.9499999999999975</v>
      </c>
      <c r="H7" s="62">
        <f t="shared" ref="H7:I7" si="2">15.13-E7</f>
        <v>-5.1999999999999975</v>
      </c>
      <c r="I7" s="62">
        <f t="shared" si="2"/>
        <v>-5.2499999999999982</v>
      </c>
      <c r="J7" s="62">
        <f t="shared" ref="J7:J14" si="3">2^G7</f>
        <v>3.2352028870043105E-2</v>
      </c>
      <c r="K7" s="62">
        <f t="shared" si="1"/>
        <v>2.7204705103003931E-2</v>
      </c>
      <c r="L7" s="62">
        <f t="shared" si="1"/>
        <v>2.6278012976678616E-2</v>
      </c>
      <c r="M7" s="244">
        <f t="shared" ref="M7:M14" si="4">AVERAGE(J7:L7)</f>
        <v>2.8611582316575217E-2</v>
      </c>
      <c r="N7" s="244">
        <f t="shared" ref="N7:N14" si="5">STDEV(J7:L7)</f>
        <v>3.2722919931999776E-3</v>
      </c>
      <c r="O7" s="62">
        <f>J7/M6</f>
        <v>0.4309451920286681</v>
      </c>
      <c r="P7" s="62">
        <f>K7/M6</f>
        <v>0.36238026714773069</v>
      </c>
      <c r="Q7" s="245">
        <f>L7/M6</f>
        <v>0.35003626492348361</v>
      </c>
      <c r="R7" s="244">
        <f t="shared" ref="R7:R8" si="6">AVERAGE(O7:Q7)</f>
        <v>0.3811205746999608</v>
      </c>
      <c r="S7" s="244">
        <f t="shared" ref="S7:S8" si="7">STDEV(O7:Q7)</f>
        <v>4.3588564632161771E-2</v>
      </c>
      <c r="T7" s="59">
        <f>TTEST(O6:Q6,O7:Q7,2,2)</f>
        <v>1.4079038885213692E-3</v>
      </c>
    </row>
    <row r="8" spans="1:20" ht="12" customHeight="1" x14ac:dyDescent="0.15">
      <c r="A8" s="59"/>
      <c r="B8" s="243"/>
      <c r="C8" s="59" t="s">
        <v>36</v>
      </c>
      <c r="D8" s="60">
        <v>20.309999999999999</v>
      </c>
      <c r="E8" s="60">
        <v>19.95</v>
      </c>
      <c r="F8" s="60">
        <v>19.809999999999999</v>
      </c>
      <c r="G8" s="62">
        <f>14.79-D8</f>
        <v>-5.52</v>
      </c>
      <c r="H8" s="62">
        <f t="shared" ref="H8:I8" si="8">14.79-E8</f>
        <v>-5.16</v>
      </c>
      <c r="I8" s="62">
        <f t="shared" si="8"/>
        <v>-5.0199999999999996</v>
      </c>
      <c r="J8" s="62">
        <f t="shared" si="3"/>
        <v>2.1792869786725094E-2</v>
      </c>
      <c r="K8" s="62">
        <f t="shared" si="1"/>
        <v>2.7969533466499143E-2</v>
      </c>
      <c r="L8" s="62">
        <f t="shared" si="1"/>
        <v>3.0819772015417482E-2</v>
      </c>
      <c r="M8" s="244">
        <f t="shared" si="4"/>
        <v>2.6860725089547243E-2</v>
      </c>
      <c r="N8" s="244">
        <f t="shared" si="5"/>
        <v>4.6144699559312261E-3</v>
      </c>
      <c r="O8" s="62">
        <f>J8/M6</f>
        <v>0.29029191624492673</v>
      </c>
      <c r="P8" s="62">
        <f>K8/M6</f>
        <v>0.37256816316190039</v>
      </c>
      <c r="Q8" s="245">
        <f>L8/M6</f>
        <v>0.4105347650008499</v>
      </c>
      <c r="R8" s="244">
        <f t="shared" si="6"/>
        <v>0.35779828146922571</v>
      </c>
      <c r="S8" s="244">
        <f t="shared" si="7"/>
        <v>6.1467045830644967E-2</v>
      </c>
      <c r="T8" s="59">
        <f>TTEST(O6:Q6,O8:Q8,2,2)</f>
        <v>1.4692936661764983E-3</v>
      </c>
    </row>
    <row r="9" spans="1:20" ht="12" customHeight="1" x14ac:dyDescent="0.15">
      <c r="A9" s="59" t="s">
        <v>20</v>
      </c>
      <c r="B9" s="59" t="s">
        <v>37</v>
      </c>
      <c r="C9" s="59" t="s">
        <v>34</v>
      </c>
      <c r="D9" s="60">
        <v>15.28</v>
      </c>
      <c r="E9" s="60">
        <v>15.2</v>
      </c>
      <c r="F9" s="60">
        <v>15.21</v>
      </c>
      <c r="G9" s="63"/>
      <c r="H9" s="62"/>
      <c r="I9" s="62"/>
      <c r="J9" s="62"/>
      <c r="K9" s="62"/>
      <c r="L9" s="62"/>
      <c r="M9" s="244"/>
      <c r="N9" s="244"/>
      <c r="O9" s="62"/>
      <c r="P9" s="62"/>
      <c r="Q9" s="62"/>
      <c r="R9" s="62"/>
      <c r="S9" s="62"/>
      <c r="T9" s="59"/>
    </row>
    <row r="10" spans="1:20" ht="12" customHeight="1" x14ac:dyDescent="0.15">
      <c r="A10" s="59"/>
      <c r="B10" s="59"/>
      <c r="C10" s="59" t="s">
        <v>35</v>
      </c>
      <c r="D10" s="60">
        <v>14.71</v>
      </c>
      <c r="E10" s="60">
        <v>14.83</v>
      </c>
      <c r="F10" s="60">
        <v>14.93</v>
      </c>
      <c r="G10" s="63"/>
      <c r="H10" s="62"/>
      <c r="I10" s="62"/>
      <c r="J10" s="62"/>
      <c r="K10" s="62"/>
      <c r="L10" s="62"/>
      <c r="M10" s="244"/>
      <c r="N10" s="244"/>
      <c r="O10" s="62"/>
      <c r="P10" s="62"/>
      <c r="Q10" s="62"/>
      <c r="R10" s="62"/>
      <c r="S10" s="62"/>
      <c r="T10" s="59"/>
    </row>
    <row r="11" spans="1:20" ht="12" customHeight="1" x14ac:dyDescent="0.15">
      <c r="A11" s="59"/>
      <c r="B11" s="243"/>
      <c r="C11" s="59" t="s">
        <v>36</v>
      </c>
      <c r="D11" s="60">
        <v>13.74</v>
      </c>
      <c r="E11" s="60">
        <v>13.6</v>
      </c>
      <c r="F11" s="60">
        <v>13.71</v>
      </c>
      <c r="G11" s="63"/>
      <c r="H11" s="62"/>
      <c r="I11" s="62"/>
      <c r="J11" s="62"/>
      <c r="K11" s="62"/>
      <c r="L11" s="62"/>
      <c r="M11" s="244"/>
      <c r="N11" s="244"/>
      <c r="O11" s="62"/>
      <c r="P11" s="62"/>
      <c r="Q11" s="62"/>
      <c r="R11" s="62"/>
      <c r="S11" s="62"/>
      <c r="T11" s="59"/>
    </row>
    <row r="12" spans="1:20" ht="12" customHeight="1" x14ac:dyDescent="0.15">
      <c r="A12" s="59" t="s">
        <v>4</v>
      </c>
      <c r="B12" s="59"/>
      <c r="C12" s="59" t="s">
        <v>34</v>
      </c>
      <c r="D12" s="60">
        <v>20.100000000000001</v>
      </c>
      <c r="E12" s="60">
        <v>19.93</v>
      </c>
      <c r="F12" s="60">
        <v>19.87</v>
      </c>
      <c r="G12" s="62">
        <f>15.23-D12</f>
        <v>-4.870000000000001</v>
      </c>
      <c r="H12" s="62">
        <f t="shared" ref="H12:I12" si="9">15.23-E12</f>
        <v>-4.6999999999999993</v>
      </c>
      <c r="I12" s="62">
        <f t="shared" si="9"/>
        <v>-4.6400000000000006</v>
      </c>
      <c r="J12" s="62">
        <f t="shared" si="3"/>
        <v>3.4196678164398094E-2</v>
      </c>
      <c r="K12" s="62">
        <f t="shared" si="1"/>
        <v>3.8473262917028649E-2</v>
      </c>
      <c r="L12" s="62">
        <f t="shared" si="1"/>
        <v>4.0107059298840751E-2</v>
      </c>
      <c r="M12" s="244">
        <f t="shared" si="4"/>
        <v>3.7592333460089167E-2</v>
      </c>
      <c r="N12" s="244">
        <f t="shared" si="5"/>
        <v>3.0520777872904367E-3</v>
      </c>
      <c r="O12" s="62">
        <f>J12/M12</f>
        <v>0.90967160101151601</v>
      </c>
      <c r="P12" s="62">
        <f>K12/M12</f>
        <v>1.0234337529984603</v>
      </c>
      <c r="Q12" s="62">
        <f>L12/M12</f>
        <v>1.0668946459900237</v>
      </c>
      <c r="R12" s="244">
        <f>AVERAGE(O12:Q12)</f>
        <v>1</v>
      </c>
      <c r="S12" s="244">
        <f>STDEV(O12:Q12)</f>
        <v>8.1188835764365405E-2</v>
      </c>
      <c r="T12" s="59"/>
    </row>
    <row r="13" spans="1:20" ht="12" customHeight="1" x14ac:dyDescent="0.15">
      <c r="A13" s="59"/>
      <c r="B13" s="59"/>
      <c r="C13" s="59" t="s">
        <v>35</v>
      </c>
      <c r="D13" s="60">
        <v>20.5</v>
      </c>
      <c r="E13" s="60">
        <v>20.2</v>
      </c>
      <c r="F13" s="60">
        <v>20.23</v>
      </c>
      <c r="G13" s="62">
        <f>14.82-D13</f>
        <v>-5.68</v>
      </c>
      <c r="H13" s="62">
        <f t="shared" ref="H13:I13" si="10">14.82-E13</f>
        <v>-5.379999999999999</v>
      </c>
      <c r="I13" s="62">
        <f t="shared" si="10"/>
        <v>-5.41</v>
      </c>
      <c r="J13" s="62">
        <f t="shared" si="3"/>
        <v>1.9505164826587696E-2</v>
      </c>
      <c r="K13" s="62">
        <f t="shared" si="1"/>
        <v>2.4013674707625218E-2</v>
      </c>
      <c r="L13" s="62">
        <f t="shared" si="1"/>
        <v>2.3519480428297927E-2</v>
      </c>
      <c r="M13" s="244">
        <f t="shared" si="4"/>
        <v>2.2346106654170278E-2</v>
      </c>
      <c r="N13" s="244">
        <f t="shared" si="5"/>
        <v>2.4727049656623331E-3</v>
      </c>
      <c r="O13" s="62">
        <f>J13/M12</f>
        <v>0.51886017789493799</v>
      </c>
      <c r="P13" s="62">
        <f>K13/M12</f>
        <v>0.63879180932250268</v>
      </c>
      <c r="Q13" s="62">
        <f>L13/M12</f>
        <v>0.62564566398273647</v>
      </c>
      <c r="R13" s="244">
        <f t="shared" ref="R13:R14" si="11">AVERAGE(O13:Q13)</f>
        <v>0.59443255040005905</v>
      </c>
      <c r="S13" s="244">
        <f t="shared" ref="S13:S14" si="12">STDEV(O13:Q13)</f>
        <v>6.577684166074825E-2</v>
      </c>
      <c r="T13" s="59">
        <f>TTEST(O12:Q12,O13:Q13,2,2)</f>
        <v>2.5495739853993592E-3</v>
      </c>
    </row>
    <row r="14" spans="1:20" ht="12" customHeight="1" x14ac:dyDescent="0.15">
      <c r="A14" s="59"/>
      <c r="B14" s="243"/>
      <c r="C14" s="59" t="s">
        <v>36</v>
      </c>
      <c r="D14" s="60">
        <v>19.32</v>
      </c>
      <c r="E14" s="60">
        <v>19.420000000000002</v>
      </c>
      <c r="F14" s="60">
        <v>19.440000000000001</v>
      </c>
      <c r="G14" s="62">
        <f>13.68-D14</f>
        <v>-5.6400000000000006</v>
      </c>
      <c r="H14" s="62">
        <f t="shared" ref="H14:I14" si="13">13.68-E14</f>
        <v>-5.740000000000002</v>
      </c>
      <c r="I14" s="62">
        <f t="shared" si="13"/>
        <v>-5.7600000000000016</v>
      </c>
      <c r="J14" s="62">
        <f t="shared" si="3"/>
        <v>2.0053529649420376E-2</v>
      </c>
      <c r="K14" s="62">
        <f t="shared" si="1"/>
        <v>1.8710604759670738E-2</v>
      </c>
      <c r="L14" s="62">
        <f t="shared" si="1"/>
        <v>1.8453010334836397E-2</v>
      </c>
      <c r="M14" s="244">
        <f t="shared" si="4"/>
        <v>1.907238158130917E-2</v>
      </c>
      <c r="N14" s="244">
        <f t="shared" si="5"/>
        <v>8.5940524235961961E-4</v>
      </c>
      <c r="O14" s="62">
        <f>J14/M12</f>
        <v>0.53344732299501185</v>
      </c>
      <c r="P14" s="62">
        <f>K14/M12</f>
        <v>0.49772395160133692</v>
      </c>
      <c r="Q14" s="62">
        <f>L14/M12</f>
        <v>0.49087163887890845</v>
      </c>
      <c r="R14" s="244">
        <f t="shared" si="11"/>
        <v>0.50734763782508574</v>
      </c>
      <c r="S14" s="244">
        <f t="shared" si="12"/>
        <v>2.2861183737690281E-2</v>
      </c>
      <c r="T14" s="59">
        <f>TTEST(O12:Q12,O14:Q14,2,2)</f>
        <v>5.3732055473475443E-4</v>
      </c>
    </row>
    <row r="16" spans="1:20" ht="12" customHeight="1" x14ac:dyDescent="0.15">
      <c r="A16" s="462" t="s">
        <v>103</v>
      </c>
      <c r="B16" s="462"/>
    </row>
    <row r="18" spans="1:10" ht="12" customHeight="1" x14ac:dyDescent="0.15">
      <c r="A18" s="463" t="s">
        <v>56</v>
      </c>
      <c r="B18" s="463"/>
      <c r="C18" s="463"/>
      <c r="D18" s="463"/>
      <c r="E18" s="463"/>
      <c r="F18" s="463"/>
      <c r="G18" s="463"/>
      <c r="H18" s="463"/>
      <c r="I18" s="463"/>
      <c r="J18" s="463"/>
    </row>
    <row r="19" spans="1:10" ht="12" customHeight="1" x14ac:dyDescent="0.15">
      <c r="A19" s="526" t="s">
        <v>57</v>
      </c>
      <c r="B19" s="527"/>
      <c r="C19" s="502" t="s">
        <v>58</v>
      </c>
      <c r="D19" s="504" t="s">
        <v>59</v>
      </c>
      <c r="E19" s="504" t="s">
        <v>60</v>
      </c>
      <c r="F19" s="504" t="s">
        <v>61</v>
      </c>
      <c r="G19" s="504" t="s">
        <v>62</v>
      </c>
      <c r="H19" s="504"/>
      <c r="I19" s="504" t="s">
        <v>63</v>
      </c>
      <c r="J19" s="505" t="s">
        <v>64</v>
      </c>
    </row>
    <row r="20" spans="1:10" ht="12" customHeight="1" x14ac:dyDescent="0.15">
      <c r="A20" s="528"/>
      <c r="B20" s="529"/>
      <c r="C20" s="503"/>
      <c r="D20" s="523"/>
      <c r="E20" s="523"/>
      <c r="F20" s="523"/>
      <c r="G20" s="246" t="s">
        <v>65</v>
      </c>
      <c r="H20" s="246" t="s">
        <v>66</v>
      </c>
      <c r="I20" s="523"/>
      <c r="J20" s="530"/>
    </row>
    <row r="21" spans="1:10" ht="12" customHeight="1" x14ac:dyDescent="0.15">
      <c r="A21" s="247" t="s">
        <v>93</v>
      </c>
      <c r="B21" s="247" t="s">
        <v>34</v>
      </c>
      <c r="C21" s="168">
        <v>3</v>
      </c>
      <c r="D21" s="247">
        <v>1</v>
      </c>
      <c r="E21" s="247">
        <v>0.12901359929873005</v>
      </c>
      <c r="F21" s="247">
        <v>7.4486036284244314E-2</v>
      </c>
      <c r="G21" s="247">
        <v>0.67951245265337845</v>
      </c>
      <c r="H21" s="247">
        <v>1.3204875473466215</v>
      </c>
      <c r="I21" s="247">
        <v>0.89849121499999995</v>
      </c>
      <c r="J21" s="247">
        <v>1.1451815270000001</v>
      </c>
    </row>
    <row r="22" spans="1:10" ht="12" customHeight="1" x14ac:dyDescent="0.15">
      <c r="A22" s="247"/>
      <c r="B22" s="247" t="s">
        <v>35</v>
      </c>
      <c r="C22" s="168">
        <v>3</v>
      </c>
      <c r="D22" s="247">
        <v>0.38112057466666666</v>
      </c>
      <c r="E22" s="247">
        <v>4.3588564620251319E-2</v>
      </c>
      <c r="F22" s="247">
        <v>2.5165869517091499E-2</v>
      </c>
      <c r="G22" s="247">
        <v>0.27284057749243407</v>
      </c>
      <c r="H22" s="247">
        <v>0.48940057184089925</v>
      </c>
      <c r="I22" s="247">
        <v>0.35003626500000001</v>
      </c>
      <c r="J22" s="247">
        <v>0.43094519199999998</v>
      </c>
    </row>
    <row r="23" spans="1:10" ht="12" customHeight="1" x14ac:dyDescent="0.15">
      <c r="A23" s="247"/>
      <c r="B23" s="247" t="s">
        <v>36</v>
      </c>
      <c r="C23" s="168">
        <v>3</v>
      </c>
      <c r="D23" s="247">
        <v>0.35779828133333336</v>
      </c>
      <c r="E23" s="247">
        <v>6.146704594532508E-2</v>
      </c>
      <c r="F23" s="247">
        <v>3.5488015522824531E-2</v>
      </c>
      <c r="G23" s="247">
        <v>0.20510567447066097</v>
      </c>
      <c r="H23" s="247">
        <v>0.51049088819600574</v>
      </c>
      <c r="I23" s="247">
        <v>0.29029191599999998</v>
      </c>
      <c r="J23" s="247">
        <v>0.41053476500000002</v>
      </c>
    </row>
    <row r="24" spans="1:10" ht="12" customHeight="1" x14ac:dyDescent="0.15">
      <c r="A24" s="247"/>
      <c r="B24" s="247" t="s">
        <v>67</v>
      </c>
      <c r="C24" s="168">
        <v>9</v>
      </c>
      <c r="D24" s="247">
        <v>0.57963961866666669</v>
      </c>
      <c r="E24" s="247">
        <v>0.32415738055369936</v>
      </c>
      <c r="F24" s="247">
        <v>0.10805246018456645</v>
      </c>
      <c r="G24" s="247">
        <v>0.33047019866261579</v>
      </c>
      <c r="H24" s="247">
        <v>0.82880903867071765</v>
      </c>
      <c r="I24" s="247">
        <v>0.29029191599999998</v>
      </c>
      <c r="J24" s="247">
        <v>1.1451815270000001</v>
      </c>
    </row>
    <row r="25" spans="1:10" ht="12" customHeight="1" x14ac:dyDescent="0.15">
      <c r="A25" s="247" t="s">
        <v>94</v>
      </c>
      <c r="B25" s="247" t="s">
        <v>34</v>
      </c>
      <c r="C25" s="168">
        <v>3</v>
      </c>
      <c r="D25" s="247">
        <v>1</v>
      </c>
      <c r="E25" s="247">
        <v>8.1188835775103718E-2</v>
      </c>
      <c r="F25" s="247">
        <v>4.6874396189948452E-2</v>
      </c>
      <c r="G25" s="247">
        <v>0.79831575127796039</v>
      </c>
      <c r="H25" s="247">
        <v>1.2016842487220396</v>
      </c>
      <c r="I25" s="247">
        <v>0.909671601</v>
      </c>
      <c r="J25" s="247">
        <v>1.0668946459999999</v>
      </c>
    </row>
    <row r="26" spans="1:10" ht="12" customHeight="1" x14ac:dyDescent="0.15">
      <c r="A26" s="247"/>
      <c r="B26" s="247" t="s">
        <v>35</v>
      </c>
      <c r="C26" s="168">
        <v>3</v>
      </c>
      <c r="D26" s="247">
        <v>0.59443255033333331</v>
      </c>
      <c r="E26" s="247">
        <v>6.5776841495744032E-2</v>
      </c>
      <c r="F26" s="247">
        <v>3.7976277144011167E-2</v>
      </c>
      <c r="G26" s="247">
        <v>0.43103381781393146</v>
      </c>
      <c r="H26" s="247">
        <v>0.75783128285273516</v>
      </c>
      <c r="I26" s="247">
        <v>0.51886017799999995</v>
      </c>
      <c r="J26" s="247">
        <v>0.63879180899999999</v>
      </c>
    </row>
    <row r="27" spans="1:10" ht="12" customHeight="1" x14ac:dyDescent="0.15">
      <c r="A27" s="247"/>
      <c r="B27" s="247" t="s">
        <v>36</v>
      </c>
      <c r="C27" s="168">
        <v>3</v>
      </c>
      <c r="D27" s="247">
        <v>0.50734763800000005</v>
      </c>
      <c r="E27" s="247">
        <v>2.2861183612991456E-2</v>
      </c>
      <c r="F27" s="247">
        <v>1.319891051295408E-2</v>
      </c>
      <c r="G27" s="247">
        <v>0.45055730965171925</v>
      </c>
      <c r="H27" s="247">
        <v>0.56413796634828084</v>
      </c>
      <c r="I27" s="247">
        <v>0.49087163900000003</v>
      </c>
      <c r="J27" s="247">
        <v>0.53344732299999997</v>
      </c>
    </row>
    <row r="28" spans="1:10" ht="12" customHeight="1" x14ac:dyDescent="0.15">
      <c r="A28" s="247"/>
      <c r="B28" s="247" t="s">
        <v>67</v>
      </c>
      <c r="C28" s="168">
        <v>9</v>
      </c>
      <c r="D28" s="247">
        <v>0.70059339611111104</v>
      </c>
      <c r="E28" s="247">
        <v>0.23389548821672665</v>
      </c>
      <c r="F28" s="247">
        <v>7.7965162738908883E-2</v>
      </c>
      <c r="G28" s="247">
        <v>0.52080540843371304</v>
      </c>
      <c r="H28" s="247">
        <v>0.88038138378850905</v>
      </c>
      <c r="I28" s="247">
        <v>0.49087163900000003</v>
      </c>
      <c r="J28" s="247">
        <v>1.0668946459999999</v>
      </c>
    </row>
    <row r="30" spans="1:10" ht="12" customHeight="1" x14ac:dyDescent="0.15">
      <c r="A30" s="458" t="s">
        <v>68</v>
      </c>
      <c r="B30" s="459"/>
      <c r="C30" s="459"/>
      <c r="D30" s="459"/>
      <c r="E30" s="459"/>
      <c r="F30" s="460"/>
    </row>
    <row r="31" spans="1:10" ht="12" customHeight="1" x14ac:dyDescent="0.15">
      <c r="A31" s="248" t="s">
        <v>57</v>
      </c>
      <c r="B31" s="249"/>
      <c r="C31" s="250" t="s">
        <v>69</v>
      </c>
      <c r="D31" s="251" t="s">
        <v>70</v>
      </c>
      <c r="E31" s="251" t="s">
        <v>71</v>
      </c>
      <c r="F31" s="252" t="s">
        <v>72</v>
      </c>
    </row>
    <row r="32" spans="1:10" ht="12" customHeight="1" x14ac:dyDescent="0.15">
      <c r="A32" s="531" t="s">
        <v>93</v>
      </c>
      <c r="B32" s="253" t="s">
        <v>74</v>
      </c>
      <c r="C32" s="254">
        <v>2.8768029846026439</v>
      </c>
      <c r="D32" s="255">
        <v>2</v>
      </c>
      <c r="E32" s="255">
        <v>6</v>
      </c>
      <c r="F32" s="256">
        <v>0.13302717533158115</v>
      </c>
    </row>
    <row r="33" spans="1:8" ht="12" customHeight="1" x14ac:dyDescent="0.15">
      <c r="A33" s="532"/>
      <c r="B33" s="257" t="s">
        <v>75</v>
      </c>
      <c r="C33" s="258">
        <v>0.60538494497600936</v>
      </c>
      <c r="D33" s="259">
        <v>2</v>
      </c>
      <c r="E33" s="259">
        <v>6</v>
      </c>
      <c r="F33" s="260">
        <v>0.57611454704257559</v>
      </c>
    </row>
    <row r="34" spans="1:8" ht="12" customHeight="1" x14ac:dyDescent="0.15">
      <c r="A34" s="532"/>
      <c r="B34" s="257" t="s">
        <v>76</v>
      </c>
      <c r="C34" s="258">
        <v>0.60538494497600936</v>
      </c>
      <c r="D34" s="259">
        <v>2</v>
      </c>
      <c r="E34" s="261">
        <v>3.3278620201113593</v>
      </c>
      <c r="F34" s="260">
        <v>0.59671813646439298</v>
      </c>
    </row>
    <row r="35" spans="1:8" ht="12" customHeight="1" x14ac:dyDescent="0.15">
      <c r="A35" s="533"/>
      <c r="B35" s="262" t="s">
        <v>77</v>
      </c>
      <c r="C35" s="263">
        <v>2.5998748820026885</v>
      </c>
      <c r="D35" s="264">
        <v>2</v>
      </c>
      <c r="E35" s="264">
        <v>6</v>
      </c>
      <c r="F35" s="265">
        <v>0.15375483909969745</v>
      </c>
    </row>
    <row r="36" spans="1:8" ht="12" customHeight="1" x14ac:dyDescent="0.15">
      <c r="A36" s="533" t="s">
        <v>94</v>
      </c>
      <c r="B36" s="257" t="s">
        <v>74</v>
      </c>
      <c r="C36" s="258">
        <v>2.6020833813153388</v>
      </c>
      <c r="D36" s="259">
        <v>2</v>
      </c>
      <c r="E36" s="259">
        <v>6</v>
      </c>
      <c r="F36" s="260">
        <v>0.15357306729237974</v>
      </c>
    </row>
    <row r="37" spans="1:8" ht="12" customHeight="1" x14ac:dyDescent="0.15">
      <c r="A37" s="532"/>
      <c r="B37" s="257" t="s">
        <v>75</v>
      </c>
      <c r="C37" s="258">
        <v>0.48537319979238186</v>
      </c>
      <c r="D37" s="259">
        <v>2</v>
      </c>
      <c r="E37" s="259">
        <v>6</v>
      </c>
      <c r="F37" s="260">
        <v>0.63769924359454411</v>
      </c>
    </row>
    <row r="38" spans="1:8" ht="12" customHeight="1" x14ac:dyDescent="0.15">
      <c r="A38" s="532"/>
      <c r="B38" s="257" t="s">
        <v>76</v>
      </c>
      <c r="C38" s="258">
        <v>0.48537319979238186</v>
      </c>
      <c r="D38" s="259">
        <v>2</v>
      </c>
      <c r="E38" s="261">
        <v>4.4152143633234644</v>
      </c>
      <c r="F38" s="260">
        <v>0.6448494780032068</v>
      </c>
    </row>
    <row r="39" spans="1:8" ht="12" customHeight="1" x14ac:dyDescent="0.15">
      <c r="A39" s="534"/>
      <c r="B39" s="266" t="s">
        <v>77</v>
      </c>
      <c r="C39" s="267">
        <v>2.3207264184704033</v>
      </c>
      <c r="D39" s="268">
        <v>2</v>
      </c>
      <c r="E39" s="268">
        <v>6</v>
      </c>
      <c r="F39" s="269">
        <v>0.17924662097835364</v>
      </c>
    </row>
    <row r="41" spans="1:8" ht="12" customHeight="1" x14ac:dyDescent="0.15">
      <c r="A41" s="479" t="s">
        <v>78</v>
      </c>
      <c r="B41" s="480"/>
      <c r="C41" s="480"/>
      <c r="D41" s="480"/>
      <c r="E41" s="480"/>
      <c r="F41" s="480"/>
      <c r="G41" s="481"/>
    </row>
    <row r="42" spans="1:8" ht="12" customHeight="1" x14ac:dyDescent="0.15">
      <c r="A42" s="105"/>
      <c r="B42" s="89"/>
      <c r="C42" s="89" t="s">
        <v>79</v>
      </c>
      <c r="D42" s="90" t="s">
        <v>80</v>
      </c>
      <c r="E42" s="90" t="s">
        <v>81</v>
      </c>
      <c r="F42" s="90" t="s">
        <v>82</v>
      </c>
      <c r="G42" s="91" t="s">
        <v>72</v>
      </c>
    </row>
    <row r="43" spans="1:8" ht="12" customHeight="1" x14ac:dyDescent="0.15">
      <c r="A43" s="524" t="s">
        <v>93</v>
      </c>
      <c r="B43" s="270" t="s">
        <v>83</v>
      </c>
      <c r="C43" s="254">
        <v>0.79597871992566338</v>
      </c>
      <c r="D43" s="255">
        <v>2</v>
      </c>
      <c r="E43" s="271">
        <v>0.39798935996283169</v>
      </c>
      <c r="F43" s="271">
        <v>53.486796438875942</v>
      </c>
      <c r="G43" s="272">
        <v>1.498038340902629E-4</v>
      </c>
      <c r="H43" s="2" t="s">
        <v>3</v>
      </c>
    </row>
    <row r="44" spans="1:8" ht="12" customHeight="1" x14ac:dyDescent="0.15">
      <c r="A44" s="517"/>
      <c r="B44" s="273" t="s">
        <v>84</v>
      </c>
      <c r="C44" s="258">
        <v>4.4645339013823615E-2</v>
      </c>
      <c r="D44" s="259">
        <v>6</v>
      </c>
      <c r="E44" s="261">
        <v>7.4408898356372695E-3</v>
      </c>
      <c r="F44" s="274"/>
      <c r="G44" s="275"/>
    </row>
    <row r="45" spans="1:8" ht="12" customHeight="1" x14ac:dyDescent="0.15">
      <c r="A45" s="516"/>
      <c r="B45" s="276" t="s">
        <v>67</v>
      </c>
      <c r="C45" s="263">
        <v>0.840624058939487</v>
      </c>
      <c r="D45" s="264">
        <v>8</v>
      </c>
      <c r="E45" s="277"/>
      <c r="F45" s="277"/>
      <c r="G45" s="278"/>
    </row>
    <row r="46" spans="1:8" ht="12" customHeight="1" x14ac:dyDescent="0.15">
      <c r="A46" s="516" t="s">
        <v>94</v>
      </c>
      <c r="B46" s="273" t="s">
        <v>83</v>
      </c>
      <c r="C46" s="258">
        <v>0.41477508796940754</v>
      </c>
      <c r="D46" s="259">
        <v>2</v>
      </c>
      <c r="E46" s="261">
        <v>0.20738754398470377</v>
      </c>
      <c r="F46" s="261">
        <v>54.380787579648072</v>
      </c>
      <c r="G46" s="279">
        <v>1.4291053649244292E-4</v>
      </c>
      <c r="H46" s="2" t="s">
        <v>3</v>
      </c>
    </row>
    <row r="47" spans="1:8" ht="12" customHeight="1" x14ac:dyDescent="0.15">
      <c r="A47" s="517"/>
      <c r="B47" s="273" t="s">
        <v>84</v>
      </c>
      <c r="C47" s="258">
        <v>2.2881707295719811E-2</v>
      </c>
      <c r="D47" s="259">
        <v>6</v>
      </c>
      <c r="E47" s="261">
        <v>3.8136178826199685E-3</v>
      </c>
      <c r="F47" s="274"/>
      <c r="G47" s="275"/>
    </row>
    <row r="48" spans="1:8" ht="12" customHeight="1" x14ac:dyDescent="0.15">
      <c r="A48" s="518"/>
      <c r="B48" s="280" t="s">
        <v>67</v>
      </c>
      <c r="C48" s="267">
        <v>0.43765679526512735</v>
      </c>
      <c r="D48" s="268">
        <v>8</v>
      </c>
      <c r="E48" s="281"/>
      <c r="F48" s="281"/>
      <c r="G48" s="282"/>
    </row>
    <row r="50" spans="1:9" ht="12" customHeight="1" x14ac:dyDescent="0.15">
      <c r="A50" s="117" t="s">
        <v>85</v>
      </c>
      <c r="B50" s="88"/>
      <c r="C50" s="88"/>
      <c r="D50" s="88"/>
      <c r="E50" s="88"/>
      <c r="F50" s="88"/>
      <c r="G50" s="88"/>
    </row>
    <row r="52" spans="1:9" ht="12" customHeight="1" x14ac:dyDescent="0.15">
      <c r="A52" s="463" t="s">
        <v>86</v>
      </c>
      <c r="B52" s="463"/>
      <c r="C52" s="463"/>
      <c r="D52" s="463"/>
      <c r="E52" s="463"/>
      <c r="F52" s="463"/>
      <c r="G52" s="463"/>
      <c r="H52" s="463"/>
    </row>
    <row r="53" spans="1:9" ht="12" customHeight="1" x14ac:dyDescent="0.15">
      <c r="A53" s="283" t="s">
        <v>88</v>
      </c>
      <c r="B53" s="121"/>
    </row>
    <row r="54" spans="1:9" ht="12" customHeight="1" x14ac:dyDescent="0.15">
      <c r="A54" s="519" t="s">
        <v>104</v>
      </c>
      <c r="B54" s="519" t="s">
        <v>105</v>
      </c>
      <c r="C54" s="500" t="s">
        <v>106</v>
      </c>
      <c r="D54" s="502" t="s">
        <v>91</v>
      </c>
      <c r="E54" s="504" t="s">
        <v>61</v>
      </c>
      <c r="F54" s="504" t="s">
        <v>72</v>
      </c>
      <c r="G54" s="504" t="s">
        <v>92</v>
      </c>
      <c r="H54" s="505"/>
    </row>
    <row r="55" spans="1:9" ht="12" customHeight="1" x14ac:dyDescent="0.15">
      <c r="A55" s="520"/>
      <c r="B55" s="521"/>
      <c r="C55" s="522"/>
      <c r="D55" s="503"/>
      <c r="E55" s="523"/>
      <c r="F55" s="523"/>
      <c r="G55" s="246" t="s">
        <v>65</v>
      </c>
      <c r="H55" s="284" t="s">
        <v>66</v>
      </c>
    </row>
    <row r="56" spans="1:9" ht="12" customHeight="1" x14ac:dyDescent="0.15">
      <c r="A56" s="507" t="s">
        <v>93</v>
      </c>
      <c r="B56" s="510" t="s">
        <v>34</v>
      </c>
      <c r="C56" s="285" t="s">
        <v>35</v>
      </c>
      <c r="D56" s="286" t="s">
        <v>132</v>
      </c>
      <c r="E56" s="287">
        <v>7.0431478926387597E-2</v>
      </c>
      <c r="F56" s="288">
        <v>3.7489831230826782E-4</v>
      </c>
      <c r="G56" s="289">
        <v>0.39298748110018006</v>
      </c>
      <c r="H56" s="290">
        <v>0.84477136956648669</v>
      </c>
      <c r="I56" s="2" t="s">
        <v>3</v>
      </c>
    </row>
    <row r="57" spans="1:9" ht="12" customHeight="1" x14ac:dyDescent="0.15">
      <c r="A57" s="508"/>
      <c r="B57" s="511"/>
      <c r="C57" s="291" t="s">
        <v>36</v>
      </c>
      <c r="D57" s="292" t="s">
        <v>133</v>
      </c>
      <c r="E57" s="293">
        <v>7.0431478926387597E-2</v>
      </c>
      <c r="F57" s="294">
        <v>3.0495646543888394E-4</v>
      </c>
      <c r="G57" s="295">
        <v>0.4163097744335133</v>
      </c>
      <c r="H57" s="296">
        <v>0.86809366289981993</v>
      </c>
      <c r="I57" s="2" t="s">
        <v>3</v>
      </c>
    </row>
    <row r="58" spans="1:9" ht="12" customHeight="1" x14ac:dyDescent="0.15">
      <c r="A58" s="508"/>
      <c r="B58" s="512" t="s">
        <v>35</v>
      </c>
      <c r="C58" s="257" t="s">
        <v>34</v>
      </c>
      <c r="D58" s="297" t="s">
        <v>134</v>
      </c>
      <c r="E58" s="298">
        <v>7.0431478926387597E-2</v>
      </c>
      <c r="F58" s="299">
        <v>3.7489831230826782E-4</v>
      </c>
      <c r="G58" s="300">
        <v>-0.84477136956648669</v>
      </c>
      <c r="H58" s="301">
        <v>-0.39298748110018006</v>
      </c>
    </row>
    <row r="59" spans="1:9" ht="12" customHeight="1" x14ac:dyDescent="0.15">
      <c r="A59" s="508"/>
      <c r="B59" s="512"/>
      <c r="C59" s="302" t="s">
        <v>36</v>
      </c>
      <c r="D59" s="303">
        <v>2.3322293333333299E-2</v>
      </c>
      <c r="E59" s="293">
        <v>7.0431478926387597E-2</v>
      </c>
      <c r="F59" s="304">
        <v>0.94711942107468639</v>
      </c>
      <c r="G59" s="295">
        <v>-0.20256965089982004</v>
      </c>
      <c r="H59" s="296">
        <v>0.24921423756648664</v>
      </c>
    </row>
    <row r="60" spans="1:9" ht="12" customHeight="1" x14ac:dyDescent="0.15">
      <c r="A60" s="508"/>
      <c r="B60" s="513" t="s">
        <v>36</v>
      </c>
      <c r="C60" s="257" t="s">
        <v>34</v>
      </c>
      <c r="D60" s="297" t="s">
        <v>135</v>
      </c>
      <c r="E60" s="298">
        <v>7.0431478926387597E-2</v>
      </c>
      <c r="F60" s="299">
        <v>3.0495646543888394E-4</v>
      </c>
      <c r="G60" s="300">
        <v>-0.86809366289981993</v>
      </c>
      <c r="H60" s="301">
        <v>-0.4163097744335133</v>
      </c>
    </row>
    <row r="61" spans="1:9" ht="12" customHeight="1" x14ac:dyDescent="0.15">
      <c r="A61" s="509"/>
      <c r="B61" s="513"/>
      <c r="C61" s="262" t="s">
        <v>35</v>
      </c>
      <c r="D61" s="303">
        <v>-2.3322293333333299E-2</v>
      </c>
      <c r="E61" s="293">
        <v>7.0431478926387597E-2</v>
      </c>
      <c r="F61" s="305">
        <v>0.94711942107468639</v>
      </c>
      <c r="G61" s="295">
        <v>-0.24921423756648664</v>
      </c>
      <c r="H61" s="296">
        <v>0.20256965089982004</v>
      </c>
    </row>
    <row r="62" spans="1:9" ht="12" customHeight="1" x14ac:dyDescent="0.15">
      <c r="A62" s="509" t="s">
        <v>94</v>
      </c>
      <c r="B62" s="511" t="s">
        <v>34</v>
      </c>
      <c r="C62" s="306" t="s">
        <v>35</v>
      </c>
      <c r="D62" s="297" t="s">
        <v>136</v>
      </c>
      <c r="E62" s="298">
        <v>5.0422335544346275E-2</v>
      </c>
      <c r="F62" s="307">
        <v>6.1130990983604384E-4</v>
      </c>
      <c r="G62" s="300">
        <v>0.24384999629907203</v>
      </c>
      <c r="H62" s="301">
        <v>0.56728490303426138</v>
      </c>
      <c r="I62" s="2" t="s">
        <v>3</v>
      </c>
    </row>
    <row r="63" spans="1:9" ht="12" customHeight="1" x14ac:dyDescent="0.15">
      <c r="A63" s="508"/>
      <c r="B63" s="511"/>
      <c r="C63" s="291" t="s">
        <v>36</v>
      </c>
      <c r="D63" s="292" t="s">
        <v>137</v>
      </c>
      <c r="E63" s="293">
        <v>5.0422335544346275E-2</v>
      </c>
      <c r="F63" s="294">
        <v>2.0679033994216683E-4</v>
      </c>
      <c r="G63" s="295">
        <v>0.33093490863240527</v>
      </c>
      <c r="H63" s="296">
        <v>0.65436981536759464</v>
      </c>
      <c r="I63" s="2" t="s">
        <v>3</v>
      </c>
    </row>
    <row r="64" spans="1:9" ht="12" customHeight="1" x14ac:dyDescent="0.15">
      <c r="A64" s="508"/>
      <c r="B64" s="512" t="s">
        <v>35</v>
      </c>
      <c r="C64" s="257" t="s">
        <v>34</v>
      </c>
      <c r="D64" s="297" t="s">
        <v>138</v>
      </c>
      <c r="E64" s="298">
        <v>5.0422335544346275E-2</v>
      </c>
      <c r="F64" s="299">
        <v>6.1130990983604384E-4</v>
      </c>
      <c r="G64" s="300">
        <v>-0.56728490303426138</v>
      </c>
      <c r="H64" s="301">
        <v>-0.24384999629907203</v>
      </c>
    </row>
    <row r="65" spans="1:8" ht="12" customHeight="1" x14ac:dyDescent="0.15">
      <c r="A65" s="508"/>
      <c r="B65" s="512"/>
      <c r="C65" s="302" t="s">
        <v>36</v>
      </c>
      <c r="D65" s="303">
        <v>8.7084912333333264E-2</v>
      </c>
      <c r="E65" s="293">
        <v>5.0422335544346275E-2</v>
      </c>
      <c r="F65" s="304">
        <v>0.29799078430923559</v>
      </c>
      <c r="G65" s="295">
        <v>-7.4632541034261396E-2</v>
      </c>
      <c r="H65" s="296">
        <v>0.24880236570092792</v>
      </c>
    </row>
    <row r="66" spans="1:8" ht="12" customHeight="1" x14ac:dyDescent="0.15">
      <c r="A66" s="508"/>
      <c r="B66" s="513" t="s">
        <v>36</v>
      </c>
      <c r="C66" s="257" t="s">
        <v>34</v>
      </c>
      <c r="D66" s="297" t="s">
        <v>139</v>
      </c>
      <c r="E66" s="298">
        <v>5.0422335544346275E-2</v>
      </c>
      <c r="F66" s="299">
        <v>2.0679033994216683E-4</v>
      </c>
      <c r="G66" s="300">
        <v>-0.65436981536759464</v>
      </c>
      <c r="H66" s="301">
        <v>-0.33093490863240527</v>
      </c>
    </row>
    <row r="67" spans="1:8" ht="12" customHeight="1" x14ac:dyDescent="0.15">
      <c r="A67" s="514"/>
      <c r="B67" s="515"/>
      <c r="C67" s="266" t="s">
        <v>35</v>
      </c>
      <c r="D67" s="308">
        <v>-8.7084912333333264E-2</v>
      </c>
      <c r="E67" s="309">
        <v>5.0422335544346275E-2</v>
      </c>
      <c r="F67" s="310">
        <v>0.29799078430923559</v>
      </c>
      <c r="G67" s="311">
        <v>-0.24880236570092792</v>
      </c>
      <c r="H67" s="312">
        <v>7.4632541034261396E-2</v>
      </c>
    </row>
    <row r="68" spans="1:8" ht="12" customHeight="1" x14ac:dyDescent="0.15">
      <c r="A68" s="482" t="s">
        <v>96</v>
      </c>
      <c r="B68" s="482"/>
      <c r="C68" s="482"/>
    </row>
    <row r="70" spans="1:8" ht="12" customHeight="1" x14ac:dyDescent="0.15">
      <c r="A70" s="152" t="s">
        <v>97</v>
      </c>
    </row>
    <row r="72" spans="1:8" ht="12" customHeight="1" x14ac:dyDescent="0.15">
      <c r="A72" s="497" t="s">
        <v>93</v>
      </c>
      <c r="B72" s="498"/>
      <c r="C72" s="498"/>
      <c r="D72" s="499"/>
    </row>
    <row r="73" spans="1:8" ht="12" customHeight="1" x14ac:dyDescent="0.15">
      <c r="A73" s="313" t="s">
        <v>127</v>
      </c>
    </row>
    <row r="74" spans="1:8" ht="12" customHeight="1" x14ac:dyDescent="0.15">
      <c r="A74" s="500" t="s">
        <v>107</v>
      </c>
      <c r="B74" s="502" t="s">
        <v>58</v>
      </c>
      <c r="C74" s="504" t="s">
        <v>99</v>
      </c>
      <c r="D74" s="505"/>
    </row>
    <row r="75" spans="1:8" ht="12" customHeight="1" x14ac:dyDescent="0.15">
      <c r="A75" s="501"/>
      <c r="B75" s="503"/>
      <c r="C75" s="314" t="s">
        <v>108</v>
      </c>
      <c r="D75" s="315" t="s">
        <v>109</v>
      </c>
    </row>
    <row r="76" spans="1:8" ht="12" customHeight="1" x14ac:dyDescent="0.15">
      <c r="A76" s="316" t="s">
        <v>36</v>
      </c>
      <c r="B76" s="317">
        <v>3</v>
      </c>
      <c r="C76" s="318">
        <v>0.35779828133333336</v>
      </c>
      <c r="D76" s="319"/>
    </row>
    <row r="77" spans="1:8" ht="12" customHeight="1" x14ac:dyDescent="0.15">
      <c r="A77" s="320" t="s">
        <v>35</v>
      </c>
      <c r="B77" s="321">
        <v>3</v>
      </c>
      <c r="C77" s="322">
        <v>0.38112057466666666</v>
      </c>
      <c r="D77" s="323"/>
    </row>
    <row r="78" spans="1:8" ht="12" customHeight="1" x14ac:dyDescent="0.15">
      <c r="A78" s="320" t="s">
        <v>34</v>
      </c>
      <c r="B78" s="321">
        <v>3</v>
      </c>
      <c r="C78" s="324"/>
      <c r="D78" s="325">
        <v>1</v>
      </c>
    </row>
    <row r="79" spans="1:8" ht="12" customHeight="1" x14ac:dyDescent="0.15">
      <c r="A79" s="326" t="s">
        <v>72</v>
      </c>
      <c r="B79" s="327"/>
      <c r="C79" s="328">
        <v>0.94711942107468639</v>
      </c>
      <c r="D79" s="329">
        <v>1</v>
      </c>
    </row>
    <row r="80" spans="1:8" ht="12" customHeight="1" x14ac:dyDescent="0.15">
      <c r="A80" s="483" t="s">
        <v>100</v>
      </c>
      <c r="B80" s="483"/>
      <c r="C80" s="483"/>
    </row>
    <row r="82" spans="1:4" ht="12" customHeight="1" x14ac:dyDescent="0.15">
      <c r="A82" s="497" t="s">
        <v>94</v>
      </c>
      <c r="B82" s="498"/>
      <c r="C82" s="498"/>
      <c r="D82" s="499"/>
    </row>
    <row r="83" spans="1:4" ht="12" customHeight="1" x14ac:dyDescent="0.15">
      <c r="A83" s="313" t="s">
        <v>127</v>
      </c>
    </row>
    <row r="84" spans="1:4" ht="12" customHeight="1" x14ac:dyDescent="0.15">
      <c r="A84" s="500" t="s">
        <v>107</v>
      </c>
      <c r="B84" s="502" t="s">
        <v>58</v>
      </c>
      <c r="C84" s="504" t="s">
        <v>99</v>
      </c>
      <c r="D84" s="505"/>
    </row>
    <row r="85" spans="1:4" ht="12" customHeight="1" x14ac:dyDescent="0.15">
      <c r="A85" s="501"/>
      <c r="B85" s="503"/>
      <c r="C85" s="314">
        <v>1</v>
      </c>
      <c r="D85" s="315">
        <v>2</v>
      </c>
    </row>
    <row r="86" spans="1:4" ht="12" customHeight="1" x14ac:dyDescent="0.15">
      <c r="A86" s="316" t="s">
        <v>36</v>
      </c>
      <c r="B86" s="330">
        <v>3</v>
      </c>
      <c r="C86" s="331">
        <v>0.50734763800000005</v>
      </c>
      <c r="D86" s="332"/>
    </row>
    <row r="87" spans="1:4" ht="12" customHeight="1" x14ac:dyDescent="0.15">
      <c r="A87" s="320" t="s">
        <v>35</v>
      </c>
      <c r="B87" s="333">
        <v>3</v>
      </c>
      <c r="C87" s="334">
        <v>0.59443255033333331</v>
      </c>
      <c r="D87" s="335"/>
    </row>
    <row r="88" spans="1:4" ht="12" customHeight="1" x14ac:dyDescent="0.15">
      <c r="A88" s="320" t="s">
        <v>34</v>
      </c>
      <c r="B88" s="333">
        <v>3</v>
      </c>
      <c r="C88" s="274"/>
      <c r="D88" s="336">
        <v>1</v>
      </c>
    </row>
    <row r="89" spans="1:4" ht="12" customHeight="1" x14ac:dyDescent="0.15">
      <c r="A89" s="326" t="s">
        <v>72</v>
      </c>
      <c r="B89" s="337"/>
      <c r="C89" s="338">
        <v>0.29799078430923592</v>
      </c>
      <c r="D89" s="269">
        <v>1</v>
      </c>
    </row>
    <row r="90" spans="1:4" ht="12" customHeight="1" x14ac:dyDescent="0.15">
      <c r="A90" s="483" t="s">
        <v>100</v>
      </c>
      <c r="B90" s="506"/>
      <c r="C90" s="506"/>
    </row>
  </sheetData>
  <mergeCells count="44">
    <mergeCell ref="A43:A45"/>
    <mergeCell ref="A1:E1"/>
    <mergeCell ref="A16:B16"/>
    <mergeCell ref="A18:J18"/>
    <mergeCell ref="A19:B20"/>
    <mergeCell ref="C19:C20"/>
    <mergeCell ref="D19:D20"/>
    <mergeCell ref="E19:E20"/>
    <mergeCell ref="F19:F20"/>
    <mergeCell ref="G19:H19"/>
    <mergeCell ref="I19:I20"/>
    <mergeCell ref="J19:J20"/>
    <mergeCell ref="A30:F30"/>
    <mergeCell ref="A32:A35"/>
    <mergeCell ref="A36:A39"/>
    <mergeCell ref="A41:G41"/>
    <mergeCell ref="A46:A48"/>
    <mergeCell ref="A52:H52"/>
    <mergeCell ref="A54:A55"/>
    <mergeCell ref="B54:B55"/>
    <mergeCell ref="C54:C55"/>
    <mergeCell ref="D54:D55"/>
    <mergeCell ref="E54:E55"/>
    <mergeCell ref="F54:F55"/>
    <mergeCell ref="G54:H54"/>
    <mergeCell ref="A80:C80"/>
    <mergeCell ref="A56:A61"/>
    <mergeCell ref="B56:B57"/>
    <mergeCell ref="B58:B59"/>
    <mergeCell ref="B60:B61"/>
    <mergeCell ref="A62:A67"/>
    <mergeCell ref="B62:B63"/>
    <mergeCell ref="B64:B65"/>
    <mergeCell ref="B66:B67"/>
    <mergeCell ref="A68:C68"/>
    <mergeCell ref="A72:D72"/>
    <mergeCell ref="A74:A75"/>
    <mergeCell ref="B74:B75"/>
    <mergeCell ref="C74:D74"/>
    <mergeCell ref="A82:D82"/>
    <mergeCell ref="A84:A85"/>
    <mergeCell ref="B84:B85"/>
    <mergeCell ref="C84:D84"/>
    <mergeCell ref="A90:C9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9"/>
  <sheetViews>
    <sheetView workbookViewId="0">
      <selection activeCell="K24" sqref="K24"/>
    </sheetView>
  </sheetViews>
  <sheetFormatPr baseColWidth="10" defaultColWidth="8.83203125" defaultRowHeight="12" customHeight="1" x14ac:dyDescent="0.15"/>
  <cols>
    <col min="1" max="1" width="14.6640625" style="2" customWidth="1"/>
    <col min="2" max="2" width="19" style="2" customWidth="1"/>
    <col min="3" max="3" width="15" style="2" customWidth="1"/>
    <col min="4" max="4" width="13.6640625" style="2" customWidth="1"/>
    <col min="5" max="5" width="12.33203125" style="2" bestFit="1" customWidth="1"/>
    <col min="6" max="6" width="13.1640625" style="2" customWidth="1"/>
    <col min="7" max="7" width="14.6640625" style="2" customWidth="1"/>
    <col min="8" max="11" width="9" style="2" bestFit="1" customWidth="1"/>
    <col min="12" max="14" width="8.83203125" style="2" customWidth="1"/>
    <col min="15" max="15" width="14.83203125" style="2" customWidth="1"/>
    <col min="16" max="16" width="14.6640625" style="2" customWidth="1"/>
    <col min="17" max="17" width="17.1640625" style="2" customWidth="1"/>
    <col min="18" max="19" width="12.33203125" style="2" bestFit="1" customWidth="1"/>
    <col min="20" max="20" width="10.33203125" style="2" customWidth="1"/>
    <col min="21" max="21" width="11" style="2" bestFit="1" customWidth="1"/>
    <col min="22" max="23" width="9" style="2" bestFit="1" customWidth="1"/>
    <col min="24" max="16384" width="8.83203125" style="2"/>
  </cols>
  <sheetData>
    <row r="1" spans="1:23" ht="12" customHeight="1" x14ac:dyDescent="0.15">
      <c r="A1" s="493" t="s">
        <v>41</v>
      </c>
      <c r="B1" s="493"/>
      <c r="C1" s="493"/>
      <c r="D1" s="493"/>
      <c r="E1" s="339"/>
      <c r="F1" s="339"/>
      <c r="G1" s="340"/>
      <c r="H1" s="340"/>
      <c r="I1" s="340"/>
      <c r="J1" s="341"/>
      <c r="K1" s="341"/>
      <c r="L1" s="341"/>
      <c r="M1" s="342"/>
    </row>
    <row r="2" spans="1:23" ht="12" customHeight="1" x14ac:dyDescent="0.15">
      <c r="A2" s="56"/>
      <c r="B2" s="56"/>
      <c r="C2" s="544" t="s">
        <v>30</v>
      </c>
      <c r="D2" s="545"/>
      <c r="E2" s="546"/>
      <c r="F2" s="544" t="s">
        <v>29</v>
      </c>
      <c r="G2" s="545"/>
      <c r="H2" s="546"/>
      <c r="I2" s="56"/>
      <c r="J2" s="56"/>
      <c r="K2" s="56"/>
      <c r="L2" s="56"/>
      <c r="M2" s="56"/>
    </row>
    <row r="3" spans="1:23" ht="12" customHeight="1" x14ac:dyDescent="0.15">
      <c r="A3" s="56"/>
      <c r="B3" s="343"/>
      <c r="C3" s="52" t="s">
        <v>23</v>
      </c>
      <c r="D3" s="52" t="s">
        <v>24</v>
      </c>
      <c r="E3" s="52" t="s">
        <v>25</v>
      </c>
      <c r="F3" s="52" t="s">
        <v>23</v>
      </c>
      <c r="G3" s="52" t="s">
        <v>24</v>
      </c>
      <c r="H3" s="52" t="s">
        <v>25</v>
      </c>
      <c r="I3" s="52" t="s">
        <v>26</v>
      </c>
      <c r="J3" s="52" t="s">
        <v>27</v>
      </c>
      <c r="K3" s="52" t="s">
        <v>28</v>
      </c>
      <c r="L3" s="52" t="s">
        <v>2</v>
      </c>
      <c r="M3" s="52" t="s">
        <v>0</v>
      </c>
    </row>
    <row r="4" spans="1:23" ht="12" customHeight="1" x14ac:dyDescent="0.15">
      <c r="A4" s="59" t="s">
        <v>32</v>
      </c>
      <c r="B4" s="59" t="s">
        <v>34</v>
      </c>
      <c r="C4" s="52">
        <v>0.38800000000000001</v>
      </c>
      <c r="D4" s="52">
        <v>0.29399999999999998</v>
      </c>
      <c r="E4" s="52">
        <v>0.24099999999999999</v>
      </c>
      <c r="F4" s="52">
        <f>C4-0.113</f>
        <v>0.27500000000000002</v>
      </c>
      <c r="G4" s="52">
        <f>D4-0.089</f>
        <v>0.20499999999999999</v>
      </c>
      <c r="H4" s="52">
        <f>E4-0.089</f>
        <v>0.152</v>
      </c>
      <c r="I4" s="53">
        <f>F4/0.275</f>
        <v>1</v>
      </c>
      <c r="J4" s="53">
        <f>G4/0.205</f>
        <v>1</v>
      </c>
      <c r="K4" s="53">
        <f>H4/0.152</f>
        <v>1</v>
      </c>
      <c r="L4" s="54">
        <f>AVERAGE(I4:K4)</f>
        <v>1</v>
      </c>
      <c r="M4" s="344">
        <f t="shared" ref="M4:M9" si="0">STDEV(I4:K4)</f>
        <v>0</v>
      </c>
    </row>
    <row r="5" spans="1:23" ht="12" customHeight="1" x14ac:dyDescent="0.15">
      <c r="A5" s="59"/>
      <c r="B5" s="59" t="s">
        <v>35</v>
      </c>
      <c r="C5" s="52">
        <v>0.21199999999999999</v>
      </c>
      <c r="D5" s="52">
        <v>0.19500000000000001</v>
      </c>
      <c r="E5" s="52">
        <v>0.184</v>
      </c>
      <c r="F5" s="52">
        <f t="shared" ref="F5:F6" si="1">C5-0.113</f>
        <v>9.8999999999999991E-2</v>
      </c>
      <c r="G5" s="52">
        <f t="shared" ref="G5:H6" si="2">D5-0.089</f>
        <v>0.10600000000000001</v>
      </c>
      <c r="H5" s="52">
        <f t="shared" si="2"/>
        <v>9.5000000000000001E-2</v>
      </c>
      <c r="I5" s="53">
        <f t="shared" ref="I5:I6" si="3">F5/0.275</f>
        <v>0.35999999999999993</v>
      </c>
      <c r="J5" s="53">
        <f t="shared" ref="J5:J6" si="4">G5/0.205</f>
        <v>0.51707317073170744</v>
      </c>
      <c r="K5" s="53">
        <f t="shared" ref="K5:K6" si="5">H5/0.152</f>
        <v>0.625</v>
      </c>
      <c r="L5" s="54">
        <f t="shared" ref="L5:L6" si="6">AVERAGE(I5:K5)</f>
        <v>0.50069105691056914</v>
      </c>
      <c r="M5" s="344">
        <f t="shared" si="0"/>
        <v>0.1332573834349772</v>
      </c>
    </row>
    <row r="6" spans="1:23" ht="12" customHeight="1" x14ac:dyDescent="0.15">
      <c r="A6" s="59"/>
      <c r="B6" s="59" t="s">
        <v>36</v>
      </c>
      <c r="C6" s="52">
        <v>0.20300000000000001</v>
      </c>
      <c r="D6" s="52">
        <v>0.16500000000000001</v>
      </c>
      <c r="E6" s="52">
        <v>0.14199999999999999</v>
      </c>
      <c r="F6" s="52">
        <f t="shared" si="1"/>
        <v>9.0000000000000011E-2</v>
      </c>
      <c r="G6" s="52">
        <f t="shared" si="2"/>
        <v>7.6000000000000012E-2</v>
      </c>
      <c r="H6" s="52">
        <f t="shared" si="2"/>
        <v>5.2999999999999992E-2</v>
      </c>
      <c r="I6" s="53">
        <f t="shared" si="3"/>
        <v>0.32727272727272727</v>
      </c>
      <c r="J6" s="53">
        <f t="shared" si="4"/>
        <v>0.37073170731707328</v>
      </c>
      <c r="K6" s="53">
        <f t="shared" si="5"/>
        <v>0.34868421052631576</v>
      </c>
      <c r="L6" s="54">
        <f t="shared" si="6"/>
        <v>0.34889621503870544</v>
      </c>
      <c r="M6" s="344">
        <f t="shared" si="0"/>
        <v>2.1730265669307205E-2</v>
      </c>
    </row>
    <row r="7" spans="1:23" ht="12" customHeight="1" x14ac:dyDescent="0.15">
      <c r="A7" s="59" t="s">
        <v>33</v>
      </c>
      <c r="B7" s="59" t="s">
        <v>34</v>
      </c>
      <c r="C7" s="52">
        <v>58226</v>
      </c>
      <c r="D7" s="52">
        <v>18139</v>
      </c>
      <c r="E7" s="52">
        <v>23248</v>
      </c>
      <c r="F7" s="52">
        <f>C7-7119</f>
        <v>51107</v>
      </c>
      <c r="G7" s="52">
        <f>D7-3441</f>
        <v>14698</v>
      </c>
      <c r="H7" s="52">
        <f>E7-3251</f>
        <v>19997</v>
      </c>
      <c r="I7" s="53">
        <f>F7/51107</f>
        <v>1</v>
      </c>
      <c r="J7" s="53">
        <f>G7/14698</f>
        <v>1</v>
      </c>
      <c r="K7" s="53">
        <f>H7/19997</f>
        <v>1</v>
      </c>
      <c r="L7" s="54">
        <f>AVERAGE(I7:K7)</f>
        <v>1</v>
      </c>
      <c r="M7" s="344">
        <f t="shared" si="0"/>
        <v>0</v>
      </c>
    </row>
    <row r="8" spans="1:23" ht="12" customHeight="1" x14ac:dyDescent="0.15">
      <c r="A8" s="59"/>
      <c r="B8" s="59" t="s">
        <v>35</v>
      </c>
      <c r="C8" s="52">
        <v>30872</v>
      </c>
      <c r="D8" s="52">
        <v>11420</v>
      </c>
      <c r="E8" s="52">
        <v>18430</v>
      </c>
      <c r="F8" s="52">
        <f t="shared" ref="F8:F9" si="7">C8-7119</f>
        <v>23753</v>
      </c>
      <c r="G8" s="52">
        <f t="shared" ref="G8:G9" si="8">D8-3441</f>
        <v>7979</v>
      </c>
      <c r="H8" s="52">
        <f t="shared" ref="H8:H9" si="9">E8-3251</f>
        <v>15179</v>
      </c>
      <c r="I8" s="53">
        <f t="shared" ref="I8:I9" si="10">F8/51107</f>
        <v>0.46476999236895139</v>
      </c>
      <c r="J8" s="53">
        <f t="shared" ref="J8:J9" si="11">G8/14698</f>
        <v>0.54286297455436117</v>
      </c>
      <c r="K8" s="53">
        <f t="shared" ref="K8:K9" si="12">H8/19997</f>
        <v>0.75906385957893685</v>
      </c>
      <c r="L8" s="54">
        <f t="shared" ref="L8:L9" si="13">AVERAGE(I8:K8)</f>
        <v>0.58889894216741645</v>
      </c>
      <c r="M8" s="344">
        <f t="shared" si="0"/>
        <v>0.15245229681741398</v>
      </c>
    </row>
    <row r="9" spans="1:23" ht="12" customHeight="1" x14ac:dyDescent="0.15">
      <c r="A9" s="59"/>
      <c r="B9" s="59" t="s">
        <v>36</v>
      </c>
      <c r="C9" s="52">
        <v>18606</v>
      </c>
      <c r="D9" s="52">
        <v>10418</v>
      </c>
      <c r="E9" s="52">
        <v>8950</v>
      </c>
      <c r="F9" s="52">
        <f t="shared" si="7"/>
        <v>11487</v>
      </c>
      <c r="G9" s="52">
        <f t="shared" si="8"/>
        <v>6977</v>
      </c>
      <c r="H9" s="52">
        <f t="shared" si="9"/>
        <v>5699</v>
      </c>
      <c r="I9" s="53">
        <f t="shared" si="10"/>
        <v>0.224763730995754</v>
      </c>
      <c r="J9" s="53">
        <f t="shared" si="11"/>
        <v>0.47469043407266293</v>
      </c>
      <c r="K9" s="53">
        <f t="shared" si="12"/>
        <v>0.28499274891233684</v>
      </c>
      <c r="L9" s="54">
        <f t="shared" si="13"/>
        <v>0.32814897132691795</v>
      </c>
      <c r="M9" s="344">
        <f t="shared" si="0"/>
        <v>0.13043267948465176</v>
      </c>
    </row>
    <row r="11" spans="1:23" ht="12" customHeight="1" x14ac:dyDescent="0.15">
      <c r="A11" s="493" t="s">
        <v>110</v>
      </c>
      <c r="B11" s="493"/>
      <c r="O11" s="547" t="s">
        <v>111</v>
      </c>
      <c r="P11" s="547"/>
      <c r="Q11" s="547"/>
    </row>
    <row r="13" spans="1:23" ht="12" customHeight="1" x14ac:dyDescent="0.15">
      <c r="A13" s="463" t="s">
        <v>56</v>
      </c>
      <c r="B13" s="464"/>
      <c r="C13" s="464"/>
      <c r="D13" s="464"/>
      <c r="E13" s="464"/>
      <c r="F13" s="464"/>
      <c r="G13" s="464"/>
      <c r="H13" s="464"/>
      <c r="I13" s="465"/>
      <c r="O13" s="463" t="s">
        <v>56</v>
      </c>
      <c r="P13" s="464"/>
      <c r="Q13" s="464"/>
      <c r="R13" s="464"/>
      <c r="S13" s="464"/>
      <c r="T13" s="464"/>
      <c r="U13" s="464"/>
      <c r="V13" s="464"/>
      <c r="W13" s="465"/>
    </row>
    <row r="14" spans="1:23" ht="12" customHeight="1" x14ac:dyDescent="0.15">
      <c r="A14" s="489" t="s">
        <v>21</v>
      </c>
      <c r="B14" s="468" t="s">
        <v>58</v>
      </c>
      <c r="C14" s="470" t="s">
        <v>59</v>
      </c>
      <c r="D14" s="470" t="s">
        <v>60</v>
      </c>
      <c r="E14" s="470" t="s">
        <v>61</v>
      </c>
      <c r="F14" s="472" t="s">
        <v>62</v>
      </c>
      <c r="G14" s="473"/>
      <c r="H14" s="470" t="s">
        <v>63</v>
      </c>
      <c r="I14" s="542" t="s">
        <v>64</v>
      </c>
      <c r="O14" s="489" t="s">
        <v>37</v>
      </c>
      <c r="P14" s="468" t="s">
        <v>58</v>
      </c>
      <c r="Q14" s="470" t="s">
        <v>59</v>
      </c>
      <c r="R14" s="470" t="s">
        <v>60</v>
      </c>
      <c r="S14" s="470" t="s">
        <v>61</v>
      </c>
      <c r="T14" s="472" t="s">
        <v>62</v>
      </c>
      <c r="U14" s="473"/>
      <c r="V14" s="470" t="s">
        <v>63</v>
      </c>
      <c r="W14" s="542" t="s">
        <v>64</v>
      </c>
    </row>
    <row r="15" spans="1:23" ht="12" customHeight="1" x14ac:dyDescent="0.15">
      <c r="A15" s="490"/>
      <c r="B15" s="469"/>
      <c r="C15" s="471"/>
      <c r="D15" s="471"/>
      <c r="E15" s="471"/>
      <c r="F15" s="67" t="s">
        <v>65</v>
      </c>
      <c r="G15" s="67" t="s">
        <v>66</v>
      </c>
      <c r="H15" s="471"/>
      <c r="I15" s="543"/>
      <c r="O15" s="490"/>
      <c r="P15" s="469"/>
      <c r="Q15" s="471"/>
      <c r="R15" s="471"/>
      <c r="S15" s="471"/>
      <c r="T15" s="67" t="s">
        <v>65</v>
      </c>
      <c r="U15" s="67" t="s">
        <v>66</v>
      </c>
      <c r="V15" s="471"/>
      <c r="W15" s="543"/>
    </row>
    <row r="16" spans="1:23" ht="12" customHeight="1" x14ac:dyDescent="0.15">
      <c r="A16" s="345" t="s">
        <v>34</v>
      </c>
      <c r="B16" s="346">
        <v>3</v>
      </c>
      <c r="C16" s="347">
        <v>1</v>
      </c>
      <c r="D16" s="348">
        <v>0</v>
      </c>
      <c r="E16" s="348">
        <v>0</v>
      </c>
      <c r="F16" s="347">
        <v>1</v>
      </c>
      <c r="G16" s="347">
        <v>1</v>
      </c>
      <c r="H16" s="349">
        <v>1</v>
      </c>
      <c r="I16" s="350">
        <v>1</v>
      </c>
      <c r="O16" s="345" t="s">
        <v>34</v>
      </c>
      <c r="P16" s="433">
        <v>3</v>
      </c>
      <c r="Q16" s="404">
        <v>1</v>
      </c>
      <c r="R16" s="402">
        <v>0</v>
      </c>
      <c r="S16" s="402">
        <v>0</v>
      </c>
      <c r="T16" s="404">
        <v>1</v>
      </c>
      <c r="U16" s="404">
        <v>1</v>
      </c>
      <c r="V16" s="434">
        <v>1</v>
      </c>
      <c r="W16" s="435">
        <v>1</v>
      </c>
    </row>
    <row r="17" spans="1:23" ht="12" customHeight="1" x14ac:dyDescent="0.15">
      <c r="A17" s="351" t="s">
        <v>35</v>
      </c>
      <c r="B17" s="352">
        <v>3</v>
      </c>
      <c r="C17" s="353">
        <v>0.50069105700000005</v>
      </c>
      <c r="D17" s="354">
        <v>0.13325738345146865</v>
      </c>
      <c r="E17" s="354">
        <v>7.6936186207210613E-2</v>
      </c>
      <c r="F17" s="353">
        <v>0.16966136539903215</v>
      </c>
      <c r="G17" s="353">
        <v>0.8317207486009679</v>
      </c>
      <c r="H17" s="355">
        <v>0.36</v>
      </c>
      <c r="I17" s="356">
        <v>0.625</v>
      </c>
      <c r="O17" s="351" t="s">
        <v>35</v>
      </c>
      <c r="P17" s="436">
        <v>3</v>
      </c>
      <c r="Q17" s="415">
        <v>0.5888989423333334</v>
      </c>
      <c r="R17" s="413">
        <v>0.1524522971353241</v>
      </c>
      <c r="S17" s="413">
        <v>8.8018374789656184E-2</v>
      </c>
      <c r="T17" s="415">
        <v>0.21018644177650769</v>
      </c>
      <c r="U17" s="415">
        <v>0.9676114428901591</v>
      </c>
      <c r="V17" s="437">
        <v>0.46476999200000002</v>
      </c>
      <c r="W17" s="438">
        <v>0.75906386000000003</v>
      </c>
    </row>
    <row r="18" spans="1:23" ht="12" customHeight="1" x14ac:dyDescent="0.15">
      <c r="A18" s="351" t="s">
        <v>36</v>
      </c>
      <c r="B18" s="352">
        <v>3</v>
      </c>
      <c r="C18" s="353">
        <v>0.34889621500000007</v>
      </c>
      <c r="D18" s="354">
        <v>2.1730265643385788E-2</v>
      </c>
      <c r="E18" s="354">
        <v>1.2545974718770862E-2</v>
      </c>
      <c r="F18" s="353">
        <v>0.29491524262891283</v>
      </c>
      <c r="G18" s="353">
        <v>0.4028771873710873</v>
      </c>
      <c r="H18" s="355">
        <v>0.32727272699999999</v>
      </c>
      <c r="I18" s="356">
        <v>0.37073170700000002</v>
      </c>
      <c r="O18" s="351" t="s">
        <v>36</v>
      </c>
      <c r="P18" s="436">
        <v>3</v>
      </c>
      <c r="Q18" s="415">
        <v>0.32814897133333337</v>
      </c>
      <c r="R18" s="413">
        <v>0.13043267942764813</v>
      </c>
      <c r="S18" s="413">
        <v>7.5305342578676812E-2</v>
      </c>
      <c r="T18" s="415">
        <v>4.1362335224709446E-3</v>
      </c>
      <c r="U18" s="415">
        <v>0.6521617091441958</v>
      </c>
      <c r="V18" s="437">
        <v>0.22476373099999999</v>
      </c>
      <c r="W18" s="438">
        <v>0.47469043399999999</v>
      </c>
    </row>
    <row r="19" spans="1:23" ht="12" customHeight="1" x14ac:dyDescent="0.15">
      <c r="A19" s="357" t="s">
        <v>67</v>
      </c>
      <c r="B19" s="358">
        <v>9</v>
      </c>
      <c r="C19" s="359">
        <v>0.61652909066666672</v>
      </c>
      <c r="D19" s="360">
        <v>0.30264391263443496</v>
      </c>
      <c r="E19" s="360">
        <v>0.10088130421147833</v>
      </c>
      <c r="F19" s="359">
        <v>0.38389638599071507</v>
      </c>
      <c r="G19" s="359">
        <v>0.84916179534261838</v>
      </c>
      <c r="H19" s="361">
        <v>0.32727272699999999</v>
      </c>
      <c r="I19" s="362">
        <v>1</v>
      </c>
      <c r="O19" s="357" t="s">
        <v>67</v>
      </c>
      <c r="P19" s="439">
        <v>9</v>
      </c>
      <c r="Q19" s="422">
        <v>0.63901597122222231</v>
      </c>
      <c r="R19" s="420">
        <v>0.31001758120319489</v>
      </c>
      <c r="S19" s="420">
        <v>0.1033391937343983</v>
      </c>
      <c r="T19" s="422">
        <v>0.40071536314255451</v>
      </c>
      <c r="U19" s="422">
        <v>0.87731657930189011</v>
      </c>
      <c r="V19" s="440">
        <v>0.22476373099999999</v>
      </c>
      <c r="W19" s="441">
        <v>1</v>
      </c>
    </row>
    <row r="21" spans="1:23" ht="12" customHeight="1" x14ac:dyDescent="0.15">
      <c r="A21" s="458" t="s">
        <v>68</v>
      </c>
      <c r="B21" s="459"/>
      <c r="C21" s="459"/>
      <c r="D21" s="459"/>
      <c r="E21" s="459"/>
      <c r="F21" s="460"/>
      <c r="O21" s="458" t="s">
        <v>68</v>
      </c>
      <c r="P21" s="459"/>
      <c r="Q21" s="459"/>
      <c r="R21" s="459"/>
      <c r="S21" s="459"/>
      <c r="T21" s="460"/>
    </row>
    <row r="22" spans="1:23" ht="12" customHeight="1" x14ac:dyDescent="0.15">
      <c r="A22" s="363" t="s">
        <v>21</v>
      </c>
      <c r="B22" s="249"/>
      <c r="C22" s="250" t="s">
        <v>69</v>
      </c>
      <c r="D22" s="251" t="s">
        <v>70</v>
      </c>
      <c r="E22" s="251" t="s">
        <v>71</v>
      </c>
      <c r="F22" s="252" t="s">
        <v>72</v>
      </c>
      <c r="O22" s="363" t="s">
        <v>37</v>
      </c>
      <c r="P22" s="249"/>
      <c r="Q22" s="250" t="s">
        <v>69</v>
      </c>
      <c r="R22" s="251" t="s">
        <v>70</v>
      </c>
      <c r="S22" s="251" t="s">
        <v>71</v>
      </c>
      <c r="T22" s="252" t="s">
        <v>72</v>
      </c>
    </row>
    <row r="23" spans="1:23" ht="12" customHeight="1" x14ac:dyDescent="0.15">
      <c r="A23" s="536" t="s">
        <v>73</v>
      </c>
      <c r="B23" s="364" t="s">
        <v>74</v>
      </c>
      <c r="C23" s="365">
        <v>4.8626217894262709</v>
      </c>
      <c r="D23" s="366">
        <v>2</v>
      </c>
      <c r="E23" s="366">
        <v>6</v>
      </c>
      <c r="F23" s="367">
        <v>5.5547127775274478E-2</v>
      </c>
      <c r="O23" s="536" t="s">
        <v>73</v>
      </c>
      <c r="P23" s="364" t="s">
        <v>74</v>
      </c>
      <c r="Q23" s="368">
        <v>5.123922601387866</v>
      </c>
      <c r="R23" s="369">
        <v>2</v>
      </c>
      <c r="S23" s="369">
        <v>6</v>
      </c>
      <c r="T23" s="370">
        <v>5.0357763373665571E-2</v>
      </c>
    </row>
    <row r="24" spans="1:23" ht="12" customHeight="1" x14ac:dyDescent="0.15">
      <c r="A24" s="537"/>
      <c r="B24" s="371" t="s">
        <v>75</v>
      </c>
      <c r="C24" s="372">
        <v>3.0542490386007448</v>
      </c>
      <c r="D24" s="373">
        <v>2</v>
      </c>
      <c r="E24" s="373">
        <v>6</v>
      </c>
      <c r="F24" s="374">
        <v>0.12166983517424597</v>
      </c>
      <c r="O24" s="537"/>
      <c r="P24" s="371" t="s">
        <v>75</v>
      </c>
      <c r="Q24" s="375">
        <v>1.1773378255431013</v>
      </c>
      <c r="R24" s="376">
        <v>2</v>
      </c>
      <c r="S24" s="376">
        <v>6</v>
      </c>
      <c r="T24" s="377">
        <v>0.37039487474344507</v>
      </c>
    </row>
    <row r="25" spans="1:23" ht="12" customHeight="1" x14ac:dyDescent="0.15">
      <c r="A25" s="537"/>
      <c r="B25" s="371" t="s">
        <v>76</v>
      </c>
      <c r="C25" s="372">
        <v>3.0542490386007448</v>
      </c>
      <c r="D25" s="373">
        <v>2</v>
      </c>
      <c r="E25" s="378">
        <v>2.0975214098474391</v>
      </c>
      <c r="F25" s="374">
        <v>0.23915900737575058</v>
      </c>
      <c r="O25" s="537"/>
      <c r="P25" s="371" t="s">
        <v>76</v>
      </c>
      <c r="Q25" s="375">
        <v>1.1773378255431013</v>
      </c>
      <c r="R25" s="376">
        <v>2</v>
      </c>
      <c r="S25" s="379">
        <v>3.942155258452261</v>
      </c>
      <c r="T25" s="377">
        <v>0.39728837622457902</v>
      </c>
    </row>
    <row r="26" spans="1:23" ht="12" customHeight="1" x14ac:dyDescent="0.15">
      <c r="A26" s="538"/>
      <c r="B26" s="380" t="s">
        <v>77</v>
      </c>
      <c r="C26" s="381">
        <v>4.7423227568435387</v>
      </c>
      <c r="D26" s="382">
        <v>2</v>
      </c>
      <c r="E26" s="382">
        <v>6</v>
      </c>
      <c r="F26" s="383">
        <v>5.8176815943746789E-2</v>
      </c>
      <c r="O26" s="538"/>
      <c r="P26" s="380" t="s">
        <v>77</v>
      </c>
      <c r="Q26" s="384">
        <v>4.6645925261268548</v>
      </c>
      <c r="R26" s="385">
        <v>2</v>
      </c>
      <c r="S26" s="385">
        <v>6</v>
      </c>
      <c r="T26" s="386">
        <v>5.996482217637035E-2</v>
      </c>
    </row>
    <row r="28" spans="1:23" ht="12" customHeight="1" x14ac:dyDescent="0.15">
      <c r="A28" s="539" t="s">
        <v>78</v>
      </c>
      <c r="B28" s="540"/>
      <c r="C28" s="540"/>
      <c r="D28" s="540"/>
      <c r="E28" s="540"/>
      <c r="F28" s="541"/>
      <c r="O28" s="479" t="s">
        <v>78</v>
      </c>
      <c r="P28" s="480"/>
      <c r="Q28" s="480"/>
      <c r="R28" s="480"/>
      <c r="S28" s="480"/>
      <c r="T28" s="481"/>
    </row>
    <row r="29" spans="1:23" ht="12" customHeight="1" x14ac:dyDescent="0.15">
      <c r="A29" s="105" t="s">
        <v>57</v>
      </c>
      <c r="B29" s="89" t="s">
        <v>79</v>
      </c>
      <c r="C29" s="90" t="s">
        <v>80</v>
      </c>
      <c r="D29" s="90" t="s">
        <v>81</v>
      </c>
      <c r="E29" s="90" t="s">
        <v>82</v>
      </c>
      <c r="F29" s="91" t="s">
        <v>72</v>
      </c>
      <c r="O29" s="105" t="s">
        <v>57</v>
      </c>
      <c r="P29" s="89" t="s">
        <v>79</v>
      </c>
      <c r="Q29" s="90" t="s">
        <v>80</v>
      </c>
      <c r="R29" s="90" t="s">
        <v>81</v>
      </c>
      <c r="S29" s="90" t="s">
        <v>82</v>
      </c>
      <c r="T29" s="91" t="s">
        <v>72</v>
      </c>
    </row>
    <row r="30" spans="1:23" ht="12" customHeight="1" x14ac:dyDescent="0.15">
      <c r="A30" s="106" t="s">
        <v>83</v>
      </c>
      <c r="B30" s="365">
        <v>0.69628723345890831</v>
      </c>
      <c r="C30" s="366">
        <v>2</v>
      </c>
      <c r="D30" s="387">
        <v>0.34814361672945415</v>
      </c>
      <c r="E30" s="387">
        <v>57.292707106893047</v>
      </c>
      <c r="F30" s="388">
        <v>1.231882859759408E-4</v>
      </c>
      <c r="G30" s="2" t="s">
        <v>3</v>
      </c>
      <c r="O30" s="106" t="s">
        <v>83</v>
      </c>
      <c r="P30" s="368">
        <v>0.68837843171161084</v>
      </c>
      <c r="Q30" s="369">
        <v>2</v>
      </c>
      <c r="R30" s="389">
        <v>0.34418921585580542</v>
      </c>
      <c r="S30" s="389">
        <v>25.651058941921359</v>
      </c>
      <c r="T30" s="390">
        <v>1.1479995817666648E-3</v>
      </c>
      <c r="U30" s="2" t="s">
        <v>112</v>
      </c>
    </row>
    <row r="31" spans="1:23" ht="12" customHeight="1" x14ac:dyDescent="0.15">
      <c r="A31" s="110" t="s">
        <v>84</v>
      </c>
      <c r="B31" s="372">
        <v>3.6459469378527724E-2</v>
      </c>
      <c r="C31" s="373">
        <v>6</v>
      </c>
      <c r="D31" s="378">
        <v>6.0765782297546207E-3</v>
      </c>
      <c r="E31" s="391"/>
      <c r="F31" s="392"/>
      <c r="O31" s="110" t="s">
        <v>84</v>
      </c>
      <c r="P31" s="375">
        <v>8.0508773529025551E-2</v>
      </c>
      <c r="Q31" s="376">
        <v>6</v>
      </c>
      <c r="R31" s="379">
        <v>1.3418128921504258E-2</v>
      </c>
      <c r="S31" s="393"/>
      <c r="T31" s="394"/>
    </row>
    <row r="32" spans="1:23" ht="12" customHeight="1" x14ac:dyDescent="0.15">
      <c r="A32" s="82" t="s">
        <v>67</v>
      </c>
      <c r="B32" s="381">
        <v>0.73274670283743604</v>
      </c>
      <c r="C32" s="382">
        <v>8</v>
      </c>
      <c r="D32" s="395"/>
      <c r="E32" s="395"/>
      <c r="F32" s="396"/>
      <c r="O32" s="82" t="s">
        <v>67</v>
      </c>
      <c r="P32" s="384">
        <v>0.76888720524063636</v>
      </c>
      <c r="Q32" s="385">
        <v>8</v>
      </c>
      <c r="R32" s="397"/>
      <c r="S32" s="397"/>
      <c r="T32" s="398"/>
    </row>
    <row r="34" spans="1:22" ht="12" customHeight="1" x14ac:dyDescent="0.15">
      <c r="A34" s="117" t="s">
        <v>85</v>
      </c>
      <c r="B34" s="88"/>
      <c r="C34" s="88"/>
      <c r="D34" s="88"/>
      <c r="E34" s="88"/>
      <c r="F34" s="88"/>
      <c r="G34" s="88"/>
      <c r="O34" s="117" t="s">
        <v>85</v>
      </c>
      <c r="P34" s="88"/>
      <c r="Q34" s="88"/>
      <c r="R34" s="88"/>
      <c r="S34" s="88"/>
      <c r="T34" s="88"/>
      <c r="U34" s="88"/>
    </row>
    <row r="36" spans="1:22" ht="12" customHeight="1" x14ac:dyDescent="0.15">
      <c r="A36" s="458" t="s">
        <v>86</v>
      </c>
      <c r="B36" s="459"/>
      <c r="C36" s="459"/>
      <c r="D36" s="459"/>
      <c r="E36" s="459"/>
      <c r="F36" s="459"/>
      <c r="G36" s="460"/>
      <c r="O36" s="458" t="s">
        <v>86</v>
      </c>
      <c r="P36" s="459"/>
      <c r="Q36" s="459"/>
      <c r="R36" s="459"/>
      <c r="S36" s="459"/>
      <c r="T36" s="459"/>
      <c r="U36" s="460"/>
    </row>
    <row r="37" spans="1:22" ht="12" customHeight="1" x14ac:dyDescent="0.15">
      <c r="A37" s="118" t="s">
        <v>87</v>
      </c>
      <c r="B37" s="119"/>
      <c r="O37" s="118" t="s">
        <v>87</v>
      </c>
      <c r="P37" s="119"/>
    </row>
    <row r="38" spans="1:22" ht="12" customHeight="1" x14ac:dyDescent="0.15">
      <c r="A38" s="120" t="s">
        <v>88</v>
      </c>
      <c r="B38" s="121"/>
      <c r="O38" s="120" t="s">
        <v>88</v>
      </c>
      <c r="P38" s="121"/>
    </row>
    <row r="39" spans="1:22" ht="12" customHeight="1" x14ac:dyDescent="0.15">
      <c r="A39" s="122" t="s">
        <v>113</v>
      </c>
      <c r="B39" s="123" t="s">
        <v>114</v>
      </c>
      <c r="C39" s="124" t="s">
        <v>91</v>
      </c>
      <c r="D39" s="64" t="s">
        <v>61</v>
      </c>
      <c r="E39" s="64" t="s">
        <v>72</v>
      </c>
      <c r="F39" s="455" t="s">
        <v>92</v>
      </c>
      <c r="G39" s="456"/>
      <c r="O39" s="122" t="s">
        <v>115</v>
      </c>
      <c r="P39" s="123" t="s">
        <v>116</v>
      </c>
      <c r="Q39" s="124" t="s">
        <v>91</v>
      </c>
      <c r="R39" s="64" t="s">
        <v>61</v>
      </c>
      <c r="S39" s="64" t="s">
        <v>72</v>
      </c>
      <c r="T39" s="455" t="s">
        <v>92</v>
      </c>
      <c r="U39" s="456"/>
    </row>
    <row r="40" spans="1:22" ht="12" customHeight="1" x14ac:dyDescent="0.15">
      <c r="A40" s="125"/>
      <c r="B40" s="126"/>
      <c r="C40" s="127"/>
      <c r="D40" s="67"/>
      <c r="E40" s="67"/>
      <c r="F40" s="67" t="s">
        <v>65</v>
      </c>
      <c r="G40" s="128" t="s">
        <v>66</v>
      </c>
      <c r="O40" s="125"/>
      <c r="P40" s="126"/>
      <c r="Q40" s="127"/>
      <c r="R40" s="67"/>
      <c r="S40" s="67"/>
      <c r="T40" s="67" t="s">
        <v>65</v>
      </c>
      <c r="U40" s="128" t="s">
        <v>66</v>
      </c>
    </row>
    <row r="41" spans="1:22" ht="12" customHeight="1" x14ac:dyDescent="0.15">
      <c r="A41" s="399" t="s">
        <v>34</v>
      </c>
      <c r="B41" s="399" t="s">
        <v>35</v>
      </c>
      <c r="C41" s="400" t="s">
        <v>117</v>
      </c>
      <c r="D41" s="400">
        <v>6.3647876265981937E-2</v>
      </c>
      <c r="E41" s="399">
        <v>7.0102588488056767E-4</v>
      </c>
      <c r="F41" s="400">
        <v>0.29517376459403866</v>
      </c>
      <c r="G41" s="400">
        <v>0.70344412140596124</v>
      </c>
      <c r="H41" s="2" t="s">
        <v>3</v>
      </c>
      <c r="O41" s="399" t="s">
        <v>34</v>
      </c>
      <c r="P41" s="399" t="s">
        <v>35</v>
      </c>
      <c r="Q41" s="401" t="s">
        <v>140</v>
      </c>
      <c r="R41" s="402">
        <v>9.4580226691432914E-2</v>
      </c>
      <c r="S41" s="403">
        <v>1.4003356253616608E-2</v>
      </c>
      <c r="T41" s="404">
        <v>0.10775784211854522</v>
      </c>
      <c r="U41" s="405">
        <v>0.71444427321478798</v>
      </c>
      <c r="V41" s="2" t="s">
        <v>118</v>
      </c>
    </row>
    <row r="42" spans="1:22" ht="12" customHeight="1" x14ac:dyDescent="0.15">
      <c r="A42" s="400"/>
      <c r="B42" s="399" t="s">
        <v>36</v>
      </c>
      <c r="C42" s="400" t="s">
        <v>119</v>
      </c>
      <c r="D42" s="400">
        <v>6.3647876265981937E-2</v>
      </c>
      <c r="E42" s="399">
        <v>1.5944771479062221E-4</v>
      </c>
      <c r="F42" s="400">
        <v>0.44696860659403859</v>
      </c>
      <c r="G42" s="400">
        <v>0.85523896340596117</v>
      </c>
      <c r="H42" s="2" t="s">
        <v>3</v>
      </c>
      <c r="O42" s="400"/>
      <c r="P42" s="399" t="s">
        <v>36</v>
      </c>
      <c r="Q42" s="406" t="s">
        <v>141</v>
      </c>
      <c r="R42" s="407">
        <v>9.4580226691432914E-2</v>
      </c>
      <c r="S42" s="408">
        <v>1.200152471237141E-3</v>
      </c>
      <c r="T42" s="409">
        <v>0.36850781311854519</v>
      </c>
      <c r="U42" s="410">
        <v>0.97519424421478795</v>
      </c>
      <c r="V42" s="2" t="s">
        <v>112</v>
      </c>
    </row>
    <row r="43" spans="1:22" ht="12" customHeight="1" x14ac:dyDescent="0.15">
      <c r="A43" s="411" t="s">
        <v>35</v>
      </c>
      <c r="B43" s="400" t="s">
        <v>34</v>
      </c>
      <c r="C43" s="400" t="s">
        <v>120</v>
      </c>
      <c r="D43" s="400">
        <v>6.3647876265981937E-2</v>
      </c>
      <c r="E43" s="400">
        <v>7.0102588488056767E-4</v>
      </c>
      <c r="F43" s="400">
        <v>-0.70344412140596124</v>
      </c>
      <c r="G43" s="400">
        <v>-0.29517376459403866</v>
      </c>
      <c r="H43" s="2" t="s">
        <v>3</v>
      </c>
      <c r="O43" s="411" t="s">
        <v>35</v>
      </c>
      <c r="P43" s="400" t="s">
        <v>34</v>
      </c>
      <c r="Q43" s="412" t="s">
        <v>142</v>
      </c>
      <c r="R43" s="413">
        <v>9.4580226691432914E-2</v>
      </c>
      <c r="S43" s="414">
        <v>1.4003356253616608E-2</v>
      </c>
      <c r="T43" s="415">
        <v>-0.71444427321478798</v>
      </c>
      <c r="U43" s="416">
        <v>-0.10775784211854522</v>
      </c>
    </row>
    <row r="44" spans="1:22" ht="12" customHeight="1" x14ac:dyDescent="0.15">
      <c r="A44" s="400"/>
      <c r="B44" s="411" t="s">
        <v>36</v>
      </c>
      <c r="C44" s="400">
        <v>0.15179484199999999</v>
      </c>
      <c r="D44" s="400">
        <v>6.3647876265981937E-2</v>
      </c>
      <c r="E44" s="411">
        <v>0.13528594999041241</v>
      </c>
      <c r="F44" s="400">
        <v>-5.2340336405961335E-2</v>
      </c>
      <c r="G44" s="400">
        <v>0.35593002040596133</v>
      </c>
      <c r="O44" s="400"/>
      <c r="P44" s="411" t="s">
        <v>36</v>
      </c>
      <c r="Q44" s="417">
        <v>0.26074997100000002</v>
      </c>
      <c r="R44" s="407">
        <v>9.4580226691432914E-2</v>
      </c>
      <c r="S44" s="418">
        <v>8.5857772279464659E-2</v>
      </c>
      <c r="T44" s="409">
        <v>-4.2593244548121356E-2</v>
      </c>
      <c r="U44" s="410">
        <v>0.56409318654812135</v>
      </c>
    </row>
    <row r="45" spans="1:22" ht="12" customHeight="1" x14ac:dyDescent="0.15">
      <c r="A45" s="400" t="s">
        <v>36</v>
      </c>
      <c r="B45" s="400" t="s">
        <v>34</v>
      </c>
      <c r="C45" s="400" t="s">
        <v>121</v>
      </c>
      <c r="D45" s="400">
        <v>6.3647876265981937E-2</v>
      </c>
      <c r="E45" s="400">
        <v>1.5944771479062221E-4</v>
      </c>
      <c r="F45" s="400">
        <v>-0.85523896340596117</v>
      </c>
      <c r="G45" s="400">
        <v>-0.44696860659403859</v>
      </c>
      <c r="H45" s="2" t="s">
        <v>3</v>
      </c>
      <c r="O45" s="400" t="s">
        <v>36</v>
      </c>
      <c r="P45" s="400" t="s">
        <v>34</v>
      </c>
      <c r="Q45" s="412" t="s">
        <v>143</v>
      </c>
      <c r="R45" s="413">
        <v>9.4580226691432914E-2</v>
      </c>
      <c r="S45" s="414">
        <v>1.200152471237141E-3</v>
      </c>
      <c r="T45" s="415">
        <v>-0.97519424421478795</v>
      </c>
      <c r="U45" s="416">
        <v>-0.36850781311854519</v>
      </c>
    </row>
    <row r="46" spans="1:22" ht="12" customHeight="1" x14ac:dyDescent="0.15">
      <c r="A46" s="400"/>
      <c r="B46" s="400" t="s">
        <v>35</v>
      </c>
      <c r="C46" s="400">
        <v>-0.15179484199999999</v>
      </c>
      <c r="D46" s="400">
        <v>6.3647876265981937E-2</v>
      </c>
      <c r="E46" s="400">
        <v>0.13528594999041241</v>
      </c>
      <c r="F46" s="400">
        <v>-0.35593002040596133</v>
      </c>
      <c r="G46" s="400">
        <v>5.2340336405961335E-2</v>
      </c>
      <c r="O46" s="400"/>
      <c r="P46" s="400" t="s">
        <v>35</v>
      </c>
      <c r="Q46" s="419">
        <v>-0.26074997100000002</v>
      </c>
      <c r="R46" s="420">
        <v>9.4580226691432914E-2</v>
      </c>
      <c r="S46" s="421">
        <v>8.5857772279464659E-2</v>
      </c>
      <c r="T46" s="422">
        <v>-0.56409318654812135</v>
      </c>
      <c r="U46" s="423">
        <v>4.2593244548121356E-2</v>
      </c>
    </row>
    <row r="47" spans="1:22" ht="12" customHeight="1" x14ac:dyDescent="0.15">
      <c r="A47" s="482" t="s">
        <v>96</v>
      </c>
      <c r="B47" s="482"/>
      <c r="C47" s="482"/>
      <c r="D47" s="229"/>
      <c r="O47" s="482" t="s">
        <v>96</v>
      </c>
      <c r="P47" s="482"/>
      <c r="Q47" s="535"/>
      <c r="R47" s="229"/>
    </row>
    <row r="49" spans="1:18" ht="12" customHeight="1" x14ac:dyDescent="0.15">
      <c r="A49" s="152" t="s">
        <v>97</v>
      </c>
      <c r="O49" s="152" t="s">
        <v>97</v>
      </c>
    </row>
    <row r="51" spans="1:18" ht="12" customHeight="1" x14ac:dyDescent="0.15">
      <c r="A51" s="458" t="s">
        <v>73</v>
      </c>
      <c r="B51" s="459"/>
      <c r="C51" s="459"/>
      <c r="D51" s="460"/>
      <c r="O51" s="458" t="s">
        <v>73</v>
      </c>
      <c r="P51" s="459"/>
      <c r="Q51" s="459"/>
      <c r="R51" s="460"/>
    </row>
    <row r="52" spans="1:18" ht="12" customHeight="1" x14ac:dyDescent="0.15">
      <c r="A52" s="120" t="s">
        <v>127</v>
      </c>
      <c r="O52" s="120" t="s">
        <v>127</v>
      </c>
    </row>
    <row r="53" spans="1:18" ht="12" customHeight="1" x14ac:dyDescent="0.15">
      <c r="A53" s="123" t="s">
        <v>21</v>
      </c>
      <c r="B53" s="153" t="s">
        <v>58</v>
      </c>
      <c r="C53" s="154" t="s">
        <v>99</v>
      </c>
      <c r="D53" s="155"/>
      <c r="O53" s="123" t="s">
        <v>37</v>
      </c>
      <c r="P53" s="153" t="s">
        <v>58</v>
      </c>
      <c r="Q53" s="154" t="s">
        <v>99</v>
      </c>
      <c r="R53" s="155"/>
    </row>
    <row r="54" spans="1:18" ht="12" customHeight="1" x14ac:dyDescent="0.15">
      <c r="A54" s="156"/>
      <c r="B54" s="157"/>
      <c r="C54" s="158">
        <v>1</v>
      </c>
      <c r="D54" s="159">
        <v>2</v>
      </c>
      <c r="O54" s="156"/>
      <c r="P54" s="157"/>
      <c r="Q54" s="158">
        <v>1</v>
      </c>
      <c r="R54" s="159">
        <v>2</v>
      </c>
    </row>
    <row r="55" spans="1:18" ht="12" customHeight="1" x14ac:dyDescent="0.15">
      <c r="A55" s="424" t="s">
        <v>36</v>
      </c>
      <c r="B55" s="346">
        <v>3</v>
      </c>
      <c r="C55" s="425">
        <v>0.34889621500000007</v>
      </c>
      <c r="D55" s="426"/>
      <c r="O55" s="424" t="s">
        <v>36</v>
      </c>
      <c r="P55" s="433">
        <v>3</v>
      </c>
      <c r="Q55" s="442">
        <v>0.32814897133333337</v>
      </c>
      <c r="R55" s="443"/>
    </row>
    <row r="56" spans="1:18" ht="12" customHeight="1" x14ac:dyDescent="0.15">
      <c r="A56" s="427" t="s">
        <v>35</v>
      </c>
      <c r="B56" s="352">
        <v>3</v>
      </c>
      <c r="C56" s="428">
        <v>0.50069105700000005</v>
      </c>
      <c r="D56" s="392"/>
      <c r="O56" s="427" t="s">
        <v>35</v>
      </c>
      <c r="P56" s="436">
        <v>3</v>
      </c>
      <c r="Q56" s="444">
        <v>0.5888989423333334</v>
      </c>
      <c r="R56" s="445"/>
    </row>
    <row r="57" spans="1:18" ht="12" customHeight="1" x14ac:dyDescent="0.15">
      <c r="A57" s="427" t="s">
        <v>34</v>
      </c>
      <c r="B57" s="352">
        <v>3</v>
      </c>
      <c r="C57" s="391"/>
      <c r="D57" s="429">
        <v>1</v>
      </c>
      <c r="O57" s="427" t="s">
        <v>34</v>
      </c>
      <c r="P57" s="436">
        <v>3</v>
      </c>
      <c r="Q57" s="393"/>
      <c r="R57" s="446">
        <v>1</v>
      </c>
    </row>
    <row r="58" spans="1:18" ht="12" customHeight="1" x14ac:dyDescent="0.15">
      <c r="A58" s="430" t="s">
        <v>72</v>
      </c>
      <c r="B58" s="431"/>
      <c r="C58" s="432">
        <v>0.13528594999041246</v>
      </c>
      <c r="D58" s="383">
        <v>1</v>
      </c>
      <c r="O58" s="430" t="s">
        <v>72</v>
      </c>
      <c r="P58" s="447"/>
      <c r="Q58" s="448">
        <v>8.58577722794647E-2</v>
      </c>
      <c r="R58" s="386">
        <v>1</v>
      </c>
    </row>
    <row r="59" spans="1:18" ht="12" customHeight="1" x14ac:dyDescent="0.15">
      <c r="A59" s="483" t="s">
        <v>100</v>
      </c>
      <c r="B59" s="483"/>
      <c r="C59" s="483"/>
      <c r="O59" s="483" t="s">
        <v>100</v>
      </c>
      <c r="P59" s="506"/>
      <c r="Q59" s="506"/>
    </row>
  </sheetData>
  <mergeCells count="39">
    <mergeCell ref="A1:D1"/>
    <mergeCell ref="C2:E2"/>
    <mergeCell ref="F2:H2"/>
    <mergeCell ref="A11:B11"/>
    <mergeCell ref="S14:S15"/>
    <mergeCell ref="O11:Q11"/>
    <mergeCell ref="A13:I13"/>
    <mergeCell ref="O13:W13"/>
    <mergeCell ref="E14:E15"/>
    <mergeCell ref="F14:G14"/>
    <mergeCell ref="T14:U14"/>
    <mergeCell ref="V14:V15"/>
    <mergeCell ref="W14:W15"/>
    <mergeCell ref="A21:F21"/>
    <mergeCell ref="O21:T21"/>
    <mergeCell ref="H14:H15"/>
    <mergeCell ref="I14:I15"/>
    <mergeCell ref="O14:O15"/>
    <mergeCell ref="P14:P15"/>
    <mergeCell ref="Q14:Q15"/>
    <mergeCell ref="R14:R15"/>
    <mergeCell ref="A14:A15"/>
    <mergeCell ref="B14:B15"/>
    <mergeCell ref="C14:C15"/>
    <mergeCell ref="D14:D15"/>
    <mergeCell ref="A23:A26"/>
    <mergeCell ref="O23:O26"/>
    <mergeCell ref="A28:F28"/>
    <mergeCell ref="O28:T28"/>
    <mergeCell ref="A36:G36"/>
    <mergeCell ref="O36:U36"/>
    <mergeCell ref="A59:C59"/>
    <mergeCell ref="O59:Q59"/>
    <mergeCell ref="F39:G39"/>
    <mergeCell ref="T39:U39"/>
    <mergeCell ref="A47:C47"/>
    <mergeCell ref="O47:Q47"/>
    <mergeCell ref="A51:D51"/>
    <mergeCell ref="O51:R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Fig1</vt:lpstr>
      <vt:lpstr>ANOVA-post hoc-Fig1D</vt:lpstr>
      <vt:lpstr>ANOVA-post hoc-Fig1E</vt:lpstr>
      <vt:lpstr>ANOVA-post hoc-Fig1F</vt:lpstr>
      <vt:lpstr>ANOVA-post hoc-Fig1G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SUMALEE OBCHOEI</dc:creator>
  <cp:lastModifiedBy>Leonidas</cp:lastModifiedBy>
  <dcterms:created xsi:type="dcterms:W3CDTF">2023-11-17T08:55:26Z</dcterms:created>
  <dcterms:modified xsi:type="dcterms:W3CDTF">2024-08-26T06:45:56Z</dcterms:modified>
</cp:coreProperties>
</file>