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acusermacuser/Desktop/India papers Leonidas/MMR-310145_Pratummanee_26-08-2024-F6-T2/Supplementary/"/>
    </mc:Choice>
  </mc:AlternateContent>
  <xr:revisionPtr revIDLastSave="0" documentId="13_ncr:1_{4F4E9F3F-9EDD-704A-B6F0-7638D3CF0E55}" xr6:coauthVersionLast="36" xr6:coauthVersionMax="36" xr10:uidLastSave="{00000000-0000-0000-0000-000000000000}"/>
  <bookViews>
    <workbookView xWindow="0" yWindow="460" windowWidth="28980" windowHeight="13220" xr2:uid="{00000000-000D-0000-FFFF-FFFF00000000}"/>
  </bookViews>
  <sheets>
    <sheet name="Fig5" sheetId="13" r:id="rId1"/>
    <sheet name="ANOVA-post hoc" sheetId="14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C30" i="14" l="1"/>
  <c r="AF30" i="14" s="1"/>
  <c r="AB30" i="14"/>
  <c r="AE30" i="14" s="1"/>
  <c r="AA30" i="14"/>
  <c r="AD30" i="14" s="1"/>
  <c r="AC29" i="14"/>
  <c r="AF29" i="14" s="1"/>
  <c r="AB29" i="14"/>
  <c r="AE29" i="14" s="1"/>
  <c r="AA29" i="14"/>
  <c r="AD29" i="14" s="1"/>
  <c r="AC28" i="14"/>
  <c r="AF28" i="14" s="1"/>
  <c r="AB28" i="14"/>
  <c r="AE28" i="14" s="1"/>
  <c r="AA28" i="14"/>
  <c r="AD28" i="14" s="1"/>
  <c r="AC27" i="14"/>
  <c r="AF27" i="14" s="1"/>
  <c r="AB27" i="14"/>
  <c r="AE27" i="14" s="1"/>
  <c r="AA27" i="14"/>
  <c r="AD27" i="14" s="1"/>
  <c r="AG27" i="14" s="1"/>
  <c r="AD26" i="14"/>
  <c r="AC26" i="14"/>
  <c r="AF26" i="14" s="1"/>
  <c r="AB26" i="14"/>
  <c r="AE26" i="14" s="1"/>
  <c r="AA26" i="14"/>
  <c r="AE25" i="14"/>
  <c r="AC25" i="14"/>
  <c r="AF25" i="14" s="1"/>
  <c r="AB25" i="14"/>
  <c r="AA25" i="14"/>
  <c r="AD25" i="14" s="1"/>
  <c r="AE24" i="14"/>
  <c r="AC24" i="14"/>
  <c r="AF24" i="14" s="1"/>
  <c r="AB24" i="14"/>
  <c r="AA24" i="14"/>
  <c r="AD24" i="14" s="1"/>
  <c r="AE23" i="14"/>
  <c r="AC23" i="14"/>
  <c r="AF23" i="14" s="1"/>
  <c r="AB23" i="14"/>
  <c r="AA23" i="14"/>
  <c r="AD23" i="14" s="1"/>
  <c r="AF22" i="14"/>
  <c r="AC22" i="14"/>
  <c r="AB22" i="14"/>
  <c r="AE22" i="14" s="1"/>
  <c r="AA22" i="14"/>
  <c r="AD22" i="14" s="1"/>
  <c r="AA21" i="14"/>
  <c r="AA20" i="14"/>
  <c r="AA19" i="14"/>
  <c r="AE15" i="14"/>
  <c r="AC15" i="14"/>
  <c r="AF15" i="14" s="1"/>
  <c r="AB15" i="14"/>
  <c r="AA15" i="14"/>
  <c r="AD15" i="14" s="1"/>
  <c r="AE14" i="14"/>
  <c r="AC14" i="14"/>
  <c r="AF14" i="14" s="1"/>
  <c r="AB14" i="14"/>
  <c r="AA14" i="14"/>
  <c r="AD14" i="14" s="1"/>
  <c r="AF13" i="14"/>
  <c r="AC13" i="14"/>
  <c r="AB13" i="14"/>
  <c r="AE13" i="14" s="1"/>
  <c r="AA13" i="14"/>
  <c r="AD13" i="14" s="1"/>
  <c r="AF12" i="14"/>
  <c r="AC12" i="14"/>
  <c r="AB12" i="14"/>
  <c r="AE12" i="14" s="1"/>
  <c r="AA12" i="14"/>
  <c r="AD12" i="14" s="1"/>
  <c r="AD11" i="14"/>
  <c r="AC11" i="14"/>
  <c r="AF11" i="14" s="1"/>
  <c r="AB11" i="14"/>
  <c r="AE11" i="14" s="1"/>
  <c r="AA11" i="14"/>
  <c r="AC10" i="14"/>
  <c r="AF10" i="14" s="1"/>
  <c r="AB10" i="14"/>
  <c r="AE10" i="14" s="1"/>
  <c r="AA10" i="14"/>
  <c r="AD10" i="14" s="1"/>
  <c r="AC9" i="14"/>
  <c r="AF9" i="14" s="1"/>
  <c r="AB9" i="14"/>
  <c r="AE9" i="14" s="1"/>
  <c r="AA9" i="14"/>
  <c r="AD9" i="14" s="1"/>
  <c r="AC8" i="14"/>
  <c r="AF8" i="14" s="1"/>
  <c r="AB8" i="14"/>
  <c r="AE8" i="14" s="1"/>
  <c r="AA8" i="14"/>
  <c r="AD8" i="14" s="1"/>
  <c r="AD7" i="14"/>
  <c r="AC7" i="14"/>
  <c r="AF7" i="14" s="1"/>
  <c r="AB7" i="14"/>
  <c r="AE7" i="14" s="1"/>
  <c r="AA7" i="14"/>
  <c r="H30" i="14"/>
  <c r="K30" i="14" s="1"/>
  <c r="G30" i="14"/>
  <c r="J30" i="14" s="1"/>
  <c r="F30" i="14"/>
  <c r="I30" i="14" s="1"/>
  <c r="H29" i="14"/>
  <c r="K29" i="14" s="1"/>
  <c r="G29" i="14"/>
  <c r="J29" i="14" s="1"/>
  <c r="F29" i="14"/>
  <c r="I29" i="14" s="1"/>
  <c r="H28" i="14"/>
  <c r="K28" i="14" s="1"/>
  <c r="G28" i="14"/>
  <c r="J28" i="14" s="1"/>
  <c r="F28" i="14"/>
  <c r="I28" i="14" s="1"/>
  <c r="H27" i="14"/>
  <c r="K27" i="14" s="1"/>
  <c r="G27" i="14"/>
  <c r="J27" i="14" s="1"/>
  <c r="F27" i="14"/>
  <c r="I27" i="14" s="1"/>
  <c r="L27" i="14" s="1"/>
  <c r="H26" i="14"/>
  <c r="K26" i="14" s="1"/>
  <c r="G26" i="14"/>
  <c r="J26" i="14" s="1"/>
  <c r="F26" i="14"/>
  <c r="I26" i="14" s="1"/>
  <c r="H25" i="14"/>
  <c r="K25" i="14" s="1"/>
  <c r="G25" i="14"/>
  <c r="J25" i="14" s="1"/>
  <c r="F25" i="14"/>
  <c r="I25" i="14" s="1"/>
  <c r="H24" i="14"/>
  <c r="K24" i="14" s="1"/>
  <c r="G24" i="14"/>
  <c r="J24" i="14" s="1"/>
  <c r="F24" i="14"/>
  <c r="I24" i="14" s="1"/>
  <c r="H23" i="14"/>
  <c r="K23" i="14" s="1"/>
  <c r="G23" i="14"/>
  <c r="J23" i="14" s="1"/>
  <c r="F23" i="14"/>
  <c r="I23" i="14" s="1"/>
  <c r="I22" i="14"/>
  <c r="H22" i="14"/>
  <c r="K22" i="14" s="1"/>
  <c r="G22" i="14"/>
  <c r="J22" i="14" s="1"/>
  <c r="F22" i="14"/>
  <c r="F21" i="14"/>
  <c r="F20" i="14"/>
  <c r="F19" i="14"/>
  <c r="J15" i="14"/>
  <c r="H15" i="14"/>
  <c r="K15" i="14" s="1"/>
  <c r="G15" i="14"/>
  <c r="F15" i="14"/>
  <c r="I15" i="14" s="1"/>
  <c r="H14" i="14"/>
  <c r="K14" i="14" s="1"/>
  <c r="G14" i="14"/>
  <c r="J14" i="14" s="1"/>
  <c r="F14" i="14"/>
  <c r="I14" i="14" s="1"/>
  <c r="H13" i="14"/>
  <c r="K13" i="14" s="1"/>
  <c r="G13" i="14"/>
  <c r="J13" i="14" s="1"/>
  <c r="F13" i="14"/>
  <c r="I13" i="14" s="1"/>
  <c r="H12" i="14"/>
  <c r="K12" i="14" s="1"/>
  <c r="G12" i="14"/>
  <c r="J12" i="14" s="1"/>
  <c r="F12" i="14"/>
  <c r="I12" i="14" s="1"/>
  <c r="I11" i="14"/>
  <c r="H11" i="14"/>
  <c r="K11" i="14" s="1"/>
  <c r="G11" i="14"/>
  <c r="J11" i="14" s="1"/>
  <c r="F11" i="14"/>
  <c r="J10" i="14"/>
  <c r="H10" i="14"/>
  <c r="K10" i="14" s="1"/>
  <c r="G10" i="14"/>
  <c r="F10" i="14"/>
  <c r="I10" i="14" s="1"/>
  <c r="J9" i="14"/>
  <c r="H9" i="14"/>
  <c r="K9" i="14" s="1"/>
  <c r="G9" i="14"/>
  <c r="F9" i="14"/>
  <c r="I9" i="14" s="1"/>
  <c r="H8" i="14"/>
  <c r="K8" i="14" s="1"/>
  <c r="G8" i="14"/>
  <c r="J8" i="14" s="1"/>
  <c r="F8" i="14"/>
  <c r="I8" i="14" s="1"/>
  <c r="H7" i="14"/>
  <c r="K7" i="14" s="1"/>
  <c r="G7" i="14"/>
  <c r="J7" i="14" s="1"/>
  <c r="F7" i="14"/>
  <c r="I7" i="14" s="1"/>
  <c r="AG11" i="14" l="1"/>
  <c r="L11" i="14"/>
  <c r="AI25" i="14"/>
  <c r="AH25" i="14"/>
  <c r="AG25" i="14"/>
  <c r="AH8" i="14"/>
  <c r="AG8" i="14"/>
  <c r="AI8" i="14"/>
  <c r="AG9" i="14"/>
  <c r="AH9" i="14"/>
  <c r="AH10" i="14"/>
  <c r="AG10" i="14"/>
  <c r="AI10" i="14" s="1"/>
  <c r="AJ26" i="14"/>
  <c r="AH28" i="14"/>
  <c r="AG28" i="14"/>
  <c r="AI30" i="14" s="1"/>
  <c r="AH29" i="14"/>
  <c r="AG29" i="14"/>
  <c r="AG30" i="14"/>
  <c r="AH30" i="14"/>
  <c r="AH15" i="14"/>
  <c r="AG15" i="14"/>
  <c r="AH24" i="14"/>
  <c r="AG24" i="14"/>
  <c r="AK12" i="14"/>
  <c r="AG22" i="14"/>
  <c r="AK23" i="14" s="1"/>
  <c r="AK25" i="14"/>
  <c r="AJ27" i="14"/>
  <c r="AJ9" i="14"/>
  <c r="AI14" i="14"/>
  <c r="AG14" i="14"/>
  <c r="AH14" i="14"/>
  <c r="AG23" i="14"/>
  <c r="AH23" i="14"/>
  <c r="AK26" i="14"/>
  <c r="AG13" i="14"/>
  <c r="AI15" i="14" s="1"/>
  <c r="AI7" i="14"/>
  <c r="AK13" i="14"/>
  <c r="AJ15" i="14"/>
  <c r="AJ23" i="14"/>
  <c r="AJ25" i="14"/>
  <c r="AI26" i="14"/>
  <c r="AK27" i="14"/>
  <c r="AH13" i="14"/>
  <c r="AH22" i="14"/>
  <c r="AG7" i="14"/>
  <c r="AJ8" i="14" s="1"/>
  <c r="AG12" i="14"/>
  <c r="AI13" i="14"/>
  <c r="AG26" i="14"/>
  <c r="AI27" i="14"/>
  <c r="AH11" i="14"/>
  <c r="AH7" i="14"/>
  <c r="AH12" i="14"/>
  <c r="AH26" i="14"/>
  <c r="AH27" i="14"/>
  <c r="M9" i="14"/>
  <c r="L9" i="14"/>
  <c r="L13" i="14"/>
  <c r="N15" i="14" s="1"/>
  <c r="M10" i="14"/>
  <c r="L10" i="14"/>
  <c r="P11" i="14" s="1"/>
  <c r="M15" i="14"/>
  <c r="L15" i="14"/>
  <c r="M8" i="14"/>
  <c r="L8" i="14"/>
  <c r="M12" i="14"/>
  <c r="L12" i="14"/>
  <c r="M14" i="14"/>
  <c r="L14" i="14"/>
  <c r="P23" i="14"/>
  <c r="M26" i="14"/>
  <c r="L26" i="14"/>
  <c r="N28" i="14"/>
  <c r="M28" i="14"/>
  <c r="L28" i="14"/>
  <c r="P28" i="14" s="1"/>
  <c r="M29" i="14"/>
  <c r="L29" i="14"/>
  <c r="M30" i="14"/>
  <c r="L30" i="14"/>
  <c r="O13" i="14"/>
  <c r="P15" i="14"/>
  <c r="L22" i="14"/>
  <c r="P22" i="14" s="1"/>
  <c r="M24" i="14"/>
  <c r="L24" i="14"/>
  <c r="N24" i="14"/>
  <c r="M25" i="14"/>
  <c r="L25" i="14"/>
  <c r="P25" i="14" s="1"/>
  <c r="O28" i="14"/>
  <c r="O30" i="14"/>
  <c r="P10" i="14"/>
  <c r="P13" i="14"/>
  <c r="P14" i="14"/>
  <c r="O15" i="14"/>
  <c r="M23" i="14"/>
  <c r="L23" i="14"/>
  <c r="O25" i="14"/>
  <c r="P30" i="14"/>
  <c r="M11" i="14"/>
  <c r="M13" i="14"/>
  <c r="M22" i="14"/>
  <c r="M27" i="14"/>
  <c r="L7" i="14"/>
  <c r="N9" i="14" s="1"/>
  <c r="N11" i="14"/>
  <c r="N13" i="14"/>
  <c r="N22" i="14"/>
  <c r="M7" i="14"/>
  <c r="N27" i="14" l="1"/>
  <c r="AJ12" i="14"/>
  <c r="AK15" i="14"/>
  <c r="AJ10" i="14"/>
  <c r="AM10" i="14" s="1"/>
  <c r="AJ11" i="14"/>
  <c r="AI12" i="14"/>
  <c r="N12" i="14"/>
  <c r="O23" i="14"/>
  <c r="P12" i="14"/>
  <c r="AI11" i="14"/>
  <c r="AK10" i="14"/>
  <c r="AK11" i="14"/>
  <c r="AM11" i="14" s="1"/>
  <c r="P29" i="14"/>
  <c r="N23" i="14"/>
  <c r="O10" i="14"/>
  <c r="O26" i="14"/>
  <c r="O14" i="14"/>
  <c r="N30" i="14"/>
  <c r="O24" i="14"/>
  <c r="N14" i="14"/>
  <c r="O11" i="14"/>
  <c r="O22" i="14"/>
  <c r="N10" i="14"/>
  <c r="AJ14" i="14"/>
  <c r="AM14" i="14" s="1"/>
  <c r="AK8" i="14"/>
  <c r="AL8" i="14" s="1"/>
  <c r="AK7" i="14"/>
  <c r="AK14" i="14"/>
  <c r="AL15" i="14"/>
  <c r="AM15" i="14"/>
  <c r="AJ29" i="14"/>
  <c r="AN27" i="14"/>
  <c r="AM25" i="14"/>
  <c r="AL25" i="14"/>
  <c r="AN26" i="14"/>
  <c r="AI24" i="14"/>
  <c r="AM12" i="14"/>
  <c r="AL12" i="14"/>
  <c r="AL27" i="14"/>
  <c r="AM27" i="14"/>
  <c r="AM26" i="14"/>
  <c r="AL26" i="14"/>
  <c r="AK22" i="14"/>
  <c r="AI29" i="14"/>
  <c r="AK28" i="14"/>
  <c r="AJ22" i="14"/>
  <c r="AL13" i="14"/>
  <c r="AK30" i="14"/>
  <c r="AJ30" i="14"/>
  <c r="AK24" i="14"/>
  <c r="AI28" i="14"/>
  <c r="AN11" i="14"/>
  <c r="AJ13" i="14"/>
  <c r="AN15" i="14" s="1"/>
  <c r="AI22" i="14"/>
  <c r="AK29" i="14"/>
  <c r="AJ24" i="14"/>
  <c r="AK9" i="14"/>
  <c r="AI23" i="14"/>
  <c r="AJ28" i="14"/>
  <c r="AI9" i="14"/>
  <c r="AN9" i="14" s="1"/>
  <c r="AJ7" i="14"/>
  <c r="AM7" i="14" s="1"/>
  <c r="Q15" i="14"/>
  <c r="R15" i="14"/>
  <c r="R11" i="14"/>
  <c r="Q11" i="14"/>
  <c r="P27" i="14"/>
  <c r="R23" i="14"/>
  <c r="Q23" i="14"/>
  <c r="O27" i="14"/>
  <c r="N25" i="14"/>
  <c r="P9" i="14"/>
  <c r="N29" i="14"/>
  <c r="N26" i="14"/>
  <c r="P24" i="14"/>
  <c r="Q10" i="14"/>
  <c r="S11" i="14"/>
  <c r="R10" i="14"/>
  <c r="O12" i="14"/>
  <c r="S12" i="14" s="1"/>
  <c r="R27" i="14"/>
  <c r="Q27" i="14"/>
  <c r="O9" i="14"/>
  <c r="O7" i="14"/>
  <c r="Q24" i="14"/>
  <c r="R24" i="14"/>
  <c r="S30" i="14"/>
  <c r="R28" i="14"/>
  <c r="Q28" i="14"/>
  <c r="O8" i="14"/>
  <c r="S23" i="14"/>
  <c r="S24" i="14"/>
  <c r="R22" i="14"/>
  <c r="Q22" i="14"/>
  <c r="P8" i="14"/>
  <c r="R14" i="14"/>
  <c r="Q14" i="14"/>
  <c r="P26" i="14"/>
  <c r="O29" i="14"/>
  <c r="S29" i="14" s="1"/>
  <c r="S14" i="14"/>
  <c r="S15" i="14"/>
  <c r="R13" i="14"/>
  <c r="Q13" i="14"/>
  <c r="P7" i="14"/>
  <c r="R30" i="14"/>
  <c r="Q30" i="14"/>
  <c r="N8" i="14"/>
  <c r="N7" i="14"/>
  <c r="R9" i="14" l="1"/>
  <c r="AN12" i="14"/>
  <c r="AM30" i="14"/>
  <c r="AL11" i="14"/>
  <c r="AM8" i="14"/>
  <c r="Q12" i="14"/>
  <c r="R12" i="14"/>
  <c r="AL10" i="14"/>
  <c r="AL14" i="14"/>
  <c r="AL24" i="14"/>
  <c r="AM24" i="14"/>
  <c r="AL30" i="14"/>
  <c r="AN14" i="14"/>
  <c r="AN23" i="14"/>
  <c r="AL22" i="14"/>
  <c r="AN24" i="14"/>
  <c r="AM22" i="14"/>
  <c r="AN8" i="14"/>
  <c r="AM9" i="14"/>
  <c r="AL9" i="14"/>
  <c r="AN30" i="14"/>
  <c r="AM28" i="14"/>
  <c r="AL28" i="14"/>
  <c r="AN29" i="14"/>
  <c r="AM13" i="14"/>
  <c r="AL7" i="14"/>
  <c r="AM23" i="14"/>
  <c r="AL23" i="14"/>
  <c r="AL29" i="14"/>
  <c r="AM29" i="14"/>
  <c r="S9" i="14"/>
  <c r="R7" i="14"/>
  <c r="Q7" i="14"/>
  <c r="S8" i="14"/>
  <c r="S27" i="14"/>
  <c r="R25" i="14"/>
  <c r="Q25" i="14"/>
  <c r="S26" i="14"/>
  <c r="Q8" i="14"/>
  <c r="R8" i="14"/>
  <c r="R26" i="14"/>
  <c r="Q26" i="14"/>
  <c r="Q9" i="14"/>
  <c r="Q29" i="14"/>
  <c r="R29" i="14"/>
  <c r="H66" i="13" l="1"/>
  <c r="G66" i="13"/>
  <c r="F66" i="13"/>
  <c r="H65" i="13"/>
  <c r="G65" i="13"/>
  <c r="F65" i="13"/>
  <c r="H64" i="13"/>
  <c r="G64" i="13"/>
  <c r="F64" i="13"/>
  <c r="H63" i="13"/>
  <c r="G63" i="13"/>
  <c r="F63" i="13"/>
  <c r="H62" i="13"/>
  <c r="G62" i="13"/>
  <c r="F62" i="13"/>
  <c r="H61" i="13"/>
  <c r="G61" i="13"/>
  <c r="F61" i="13"/>
  <c r="G58" i="13"/>
  <c r="H58" i="13"/>
  <c r="G59" i="13"/>
  <c r="H59" i="13"/>
  <c r="G60" i="13"/>
  <c r="H60" i="13"/>
  <c r="F60" i="13"/>
  <c r="F59" i="13"/>
  <c r="F58" i="13"/>
  <c r="F57" i="13"/>
  <c r="F56" i="13"/>
  <c r="F55" i="13"/>
  <c r="H31" i="13" l="1"/>
  <c r="K31" i="13" s="1"/>
  <c r="G31" i="13"/>
  <c r="F31" i="13"/>
  <c r="H30" i="13"/>
  <c r="G30" i="13"/>
  <c r="F30" i="13"/>
  <c r="I30" i="13" s="1"/>
  <c r="H29" i="13"/>
  <c r="K29" i="13" s="1"/>
  <c r="G29" i="13"/>
  <c r="J29" i="13" s="1"/>
  <c r="F29" i="13"/>
  <c r="I29" i="13" s="1"/>
  <c r="H28" i="13"/>
  <c r="K28" i="13" s="1"/>
  <c r="G28" i="13"/>
  <c r="J28" i="13" s="1"/>
  <c r="F28" i="13"/>
  <c r="I28" i="13" s="1"/>
  <c r="H27" i="13"/>
  <c r="K27" i="13" s="1"/>
  <c r="G27" i="13"/>
  <c r="J27" i="13" s="1"/>
  <c r="F27" i="13"/>
  <c r="I27" i="13" s="1"/>
  <c r="H26" i="13"/>
  <c r="K26" i="13" s="1"/>
  <c r="G26" i="13"/>
  <c r="F26" i="13"/>
  <c r="I26" i="13" s="1"/>
  <c r="G25" i="13"/>
  <c r="J25" i="13" s="1"/>
  <c r="H25" i="13"/>
  <c r="K25" i="13" s="1"/>
  <c r="F25" i="13"/>
  <c r="I25" i="13" s="1"/>
  <c r="G24" i="13"/>
  <c r="J24" i="13" s="1"/>
  <c r="H24" i="13"/>
  <c r="K24" i="13" s="1"/>
  <c r="F24" i="13"/>
  <c r="I24" i="13" s="1"/>
  <c r="G23" i="13"/>
  <c r="J23" i="13" s="1"/>
  <c r="H23" i="13"/>
  <c r="K23" i="13" s="1"/>
  <c r="F23" i="13"/>
  <c r="I23" i="13" s="1"/>
  <c r="F21" i="13"/>
  <c r="F22" i="13"/>
  <c r="F20" i="13"/>
  <c r="K66" i="13"/>
  <c r="J66" i="13"/>
  <c r="I66" i="13"/>
  <c r="K65" i="13"/>
  <c r="J65" i="13"/>
  <c r="I65" i="13"/>
  <c r="K64" i="13"/>
  <c r="J64" i="13"/>
  <c r="I64" i="13"/>
  <c r="K63" i="13"/>
  <c r="J63" i="13"/>
  <c r="I63" i="13"/>
  <c r="K62" i="13"/>
  <c r="J62" i="13"/>
  <c r="I62" i="13"/>
  <c r="K61" i="13"/>
  <c r="J61" i="13"/>
  <c r="I61" i="13"/>
  <c r="K60" i="13"/>
  <c r="J60" i="13"/>
  <c r="I60" i="13"/>
  <c r="K59" i="13"/>
  <c r="J59" i="13"/>
  <c r="I59" i="13"/>
  <c r="K58" i="13"/>
  <c r="J58" i="13"/>
  <c r="I58" i="13"/>
  <c r="J31" i="13"/>
  <c r="I31" i="13"/>
  <c r="K30" i="13"/>
  <c r="J30" i="13"/>
  <c r="J26" i="13"/>
  <c r="F46" i="13"/>
  <c r="I46" i="13" s="1"/>
  <c r="G46" i="13"/>
  <c r="J46" i="13" s="1"/>
  <c r="H46" i="13"/>
  <c r="K46" i="13" s="1"/>
  <c r="F47" i="13"/>
  <c r="I47" i="13" s="1"/>
  <c r="G47" i="13"/>
  <c r="J47" i="13" s="1"/>
  <c r="H47" i="13"/>
  <c r="K47" i="13" s="1"/>
  <c r="F48" i="13"/>
  <c r="I48" i="13" s="1"/>
  <c r="G48" i="13"/>
  <c r="J48" i="13" s="1"/>
  <c r="H48" i="13"/>
  <c r="K48" i="13" s="1"/>
  <c r="F49" i="13"/>
  <c r="I49" i="13" s="1"/>
  <c r="G49" i="13"/>
  <c r="J49" i="13" s="1"/>
  <c r="H49" i="13"/>
  <c r="K49" i="13" s="1"/>
  <c r="F50" i="13"/>
  <c r="I50" i="13" s="1"/>
  <c r="G50" i="13"/>
  <c r="J50" i="13" s="1"/>
  <c r="H50" i="13"/>
  <c r="K50" i="13" s="1"/>
  <c r="F51" i="13"/>
  <c r="I51" i="13" s="1"/>
  <c r="G51" i="13"/>
  <c r="J51" i="13" s="1"/>
  <c r="H51" i="13"/>
  <c r="K51" i="13" s="1"/>
  <c r="G43" i="13"/>
  <c r="J43" i="13" s="1"/>
  <c r="H43" i="13"/>
  <c r="K43" i="13" s="1"/>
  <c r="G44" i="13"/>
  <c r="J44" i="13" s="1"/>
  <c r="H44" i="13"/>
  <c r="K44" i="13" s="1"/>
  <c r="G45" i="13"/>
  <c r="J45" i="13" s="1"/>
  <c r="H45" i="13"/>
  <c r="K45" i="13" s="1"/>
  <c r="F45" i="13"/>
  <c r="I45" i="13" s="1"/>
  <c r="F44" i="13"/>
  <c r="I44" i="13" s="1"/>
  <c r="F43" i="13"/>
  <c r="I43" i="13" s="1"/>
  <c r="F11" i="13"/>
  <c r="I11" i="13" s="1"/>
  <c r="G11" i="13"/>
  <c r="J11" i="13" s="1"/>
  <c r="H11" i="13"/>
  <c r="K11" i="13" s="1"/>
  <c r="F12" i="13"/>
  <c r="I12" i="13" s="1"/>
  <c r="G12" i="13"/>
  <c r="J12" i="13" s="1"/>
  <c r="H12" i="13"/>
  <c r="K12" i="13" s="1"/>
  <c r="F13" i="13"/>
  <c r="I13" i="13" s="1"/>
  <c r="G13" i="13"/>
  <c r="J13" i="13" s="1"/>
  <c r="H13" i="13"/>
  <c r="K13" i="13" s="1"/>
  <c r="F14" i="13"/>
  <c r="I14" i="13" s="1"/>
  <c r="G14" i="13"/>
  <c r="J14" i="13" s="1"/>
  <c r="H14" i="13"/>
  <c r="K14" i="13" s="1"/>
  <c r="F15" i="13"/>
  <c r="I15" i="13" s="1"/>
  <c r="G15" i="13"/>
  <c r="J15" i="13" s="1"/>
  <c r="H15" i="13"/>
  <c r="K15" i="13" s="1"/>
  <c r="F16" i="13"/>
  <c r="I16" i="13" s="1"/>
  <c r="G16" i="13"/>
  <c r="J16" i="13" s="1"/>
  <c r="H16" i="13"/>
  <c r="K16" i="13" s="1"/>
  <c r="G10" i="13"/>
  <c r="J10" i="13" s="1"/>
  <c r="H10" i="13"/>
  <c r="K10" i="13" s="1"/>
  <c r="F10" i="13"/>
  <c r="I10" i="13" s="1"/>
  <c r="G9" i="13"/>
  <c r="J9" i="13" s="1"/>
  <c r="H9" i="13"/>
  <c r="K9" i="13" s="1"/>
  <c r="F9" i="13"/>
  <c r="I9" i="13" s="1"/>
  <c r="F8" i="13"/>
  <c r="I8" i="13" s="1"/>
  <c r="H8" i="13"/>
  <c r="K8" i="13" s="1"/>
  <c r="G8" i="13"/>
  <c r="J8" i="13" s="1"/>
  <c r="M60" i="13" l="1"/>
  <c r="L60" i="13"/>
  <c r="L64" i="13"/>
  <c r="P65" i="13" s="1"/>
  <c r="M64" i="13"/>
  <c r="M61" i="13"/>
  <c r="L61" i="13"/>
  <c r="P63" i="13" s="1"/>
  <c r="M63" i="13"/>
  <c r="L63" i="13"/>
  <c r="L66" i="13"/>
  <c r="M59" i="13"/>
  <c r="M66" i="13"/>
  <c r="M62" i="13"/>
  <c r="L65" i="13"/>
  <c r="L59" i="13"/>
  <c r="L62" i="13"/>
  <c r="L58" i="13"/>
  <c r="P60" i="13" s="1"/>
  <c r="M65" i="13"/>
  <c r="M58" i="13"/>
  <c r="M23" i="13"/>
  <c r="L23" i="13"/>
  <c r="P23" i="13" s="1"/>
  <c r="L25" i="13"/>
  <c r="M25" i="13"/>
  <c r="M29" i="13"/>
  <c r="L29" i="13"/>
  <c r="N30" i="13" s="1"/>
  <c r="L26" i="13"/>
  <c r="P26" i="13" s="1"/>
  <c r="M26" i="13"/>
  <c r="M28" i="13"/>
  <c r="L28" i="13"/>
  <c r="L24" i="13"/>
  <c r="L31" i="13"/>
  <c r="M24" i="13"/>
  <c r="L27" i="13"/>
  <c r="M31" i="13"/>
  <c r="L30" i="13"/>
  <c r="M27" i="13"/>
  <c r="M30" i="13"/>
  <c r="L43" i="13"/>
  <c r="P45" i="13" s="1"/>
  <c r="L48" i="13"/>
  <c r="M45" i="13"/>
  <c r="L45" i="13"/>
  <c r="L44" i="13"/>
  <c r="L51" i="13"/>
  <c r="M51" i="13"/>
  <c r="M44" i="13"/>
  <c r="L49" i="13"/>
  <c r="P49" i="13" s="1"/>
  <c r="M50" i="13"/>
  <c r="L50" i="13"/>
  <c r="L46" i="13"/>
  <c r="N46" i="13" s="1"/>
  <c r="L47" i="13"/>
  <c r="M48" i="13"/>
  <c r="M46" i="13"/>
  <c r="M43" i="13"/>
  <c r="M47" i="13"/>
  <c r="M49" i="13"/>
  <c r="L16" i="13"/>
  <c r="M16" i="13"/>
  <c r="M14" i="13"/>
  <c r="L14" i="13"/>
  <c r="N16" i="13" s="1"/>
  <c r="M15" i="13"/>
  <c r="L15" i="13"/>
  <c r="M12" i="13"/>
  <c r="L12" i="13"/>
  <c r="M11" i="13"/>
  <c r="L11" i="13"/>
  <c r="O12" i="13" s="1"/>
  <c r="L13" i="13"/>
  <c r="M13" i="13"/>
  <c r="L8" i="13"/>
  <c r="O9" i="13" s="1"/>
  <c r="M10" i="13"/>
  <c r="M9" i="13"/>
  <c r="L9" i="13"/>
  <c r="L10" i="13"/>
  <c r="M8" i="13"/>
  <c r="N64" i="13" l="1"/>
  <c r="N66" i="13"/>
  <c r="P66" i="13"/>
  <c r="O64" i="13"/>
  <c r="P64" i="13"/>
  <c r="N61" i="13"/>
  <c r="N58" i="13"/>
  <c r="P62" i="13"/>
  <c r="N65" i="13"/>
  <c r="O65" i="13"/>
  <c r="N62" i="13"/>
  <c r="O61" i="13"/>
  <c r="N59" i="13"/>
  <c r="O66" i="13"/>
  <c r="P58" i="13"/>
  <c r="O63" i="13"/>
  <c r="P59" i="13"/>
  <c r="O60" i="13"/>
  <c r="O59" i="13"/>
  <c r="N60" i="13"/>
  <c r="P61" i="13"/>
  <c r="O62" i="13"/>
  <c r="O58" i="13"/>
  <c r="N63" i="13"/>
  <c r="N24" i="13"/>
  <c r="N25" i="13"/>
  <c r="N26" i="13"/>
  <c r="P29" i="13"/>
  <c r="O31" i="13"/>
  <c r="O29" i="13"/>
  <c r="N31" i="13"/>
  <c r="N27" i="13"/>
  <c r="N23" i="13"/>
  <c r="P31" i="13"/>
  <c r="P28" i="13"/>
  <c r="P24" i="13"/>
  <c r="N29" i="13"/>
  <c r="O30" i="13"/>
  <c r="N28" i="13"/>
  <c r="P30" i="13"/>
  <c r="P27" i="13"/>
  <c r="O26" i="13"/>
  <c r="O28" i="13"/>
  <c r="O27" i="13"/>
  <c r="O23" i="13"/>
  <c r="O25" i="13"/>
  <c r="P25" i="13"/>
  <c r="O24" i="13"/>
  <c r="O45" i="13"/>
  <c r="N43" i="13"/>
  <c r="O44" i="13"/>
  <c r="P44" i="13"/>
  <c r="O43" i="13"/>
  <c r="N44" i="13"/>
  <c r="N45" i="13"/>
  <c r="P43" i="13"/>
  <c r="P12" i="13"/>
  <c r="N50" i="13"/>
  <c r="P47" i="13"/>
  <c r="O51" i="13"/>
  <c r="N51" i="13"/>
  <c r="O50" i="13"/>
  <c r="N49" i="13"/>
  <c r="P50" i="13"/>
  <c r="O49" i="13"/>
  <c r="O47" i="13"/>
  <c r="N47" i="13"/>
  <c r="R47" i="13" s="1"/>
  <c r="O46" i="13"/>
  <c r="O48" i="13"/>
  <c r="P46" i="13"/>
  <c r="P48" i="13"/>
  <c r="N48" i="13"/>
  <c r="P51" i="13"/>
  <c r="O11" i="13"/>
  <c r="P13" i="13"/>
  <c r="N13" i="13"/>
  <c r="N15" i="13"/>
  <c r="N8" i="13"/>
  <c r="N9" i="13"/>
  <c r="P16" i="13"/>
  <c r="O16" i="13"/>
  <c r="P10" i="13"/>
  <c r="N11" i="13"/>
  <c r="O15" i="13"/>
  <c r="N10" i="13"/>
  <c r="P11" i="13"/>
  <c r="O10" i="13"/>
  <c r="P9" i="13"/>
  <c r="O8" i="13"/>
  <c r="N12" i="13"/>
  <c r="P15" i="13"/>
  <c r="O14" i="13"/>
  <c r="P14" i="13"/>
  <c r="N14" i="13"/>
  <c r="O13" i="13"/>
  <c r="P8" i="13"/>
  <c r="R66" i="13" l="1"/>
  <c r="R64" i="13"/>
  <c r="R44" i="13"/>
  <c r="Q64" i="13"/>
  <c r="Q65" i="13"/>
  <c r="Q31" i="13"/>
  <c r="S44" i="13"/>
  <c r="Q66" i="13"/>
  <c r="Q24" i="13"/>
  <c r="S66" i="13"/>
  <c r="R31" i="13"/>
  <c r="Q28" i="13"/>
  <c r="R29" i="13"/>
  <c r="Q61" i="13"/>
  <c r="R65" i="13"/>
  <c r="S65" i="13"/>
  <c r="S60" i="13"/>
  <c r="R61" i="13"/>
  <c r="S62" i="13"/>
  <c r="R62" i="13"/>
  <c r="Q59" i="13"/>
  <c r="R59" i="13"/>
  <c r="R63" i="13"/>
  <c r="Q63" i="13"/>
  <c r="R58" i="13"/>
  <c r="S59" i="13"/>
  <c r="S63" i="13"/>
  <c r="Q62" i="13"/>
  <c r="R60" i="13"/>
  <c r="Q60" i="13"/>
  <c r="Q58" i="13"/>
  <c r="R30" i="13"/>
  <c r="S30" i="13"/>
  <c r="R24" i="13"/>
  <c r="Q29" i="13"/>
  <c r="S28" i="13"/>
  <c r="R28" i="13"/>
  <c r="S31" i="13"/>
  <c r="R25" i="13"/>
  <c r="Q27" i="13"/>
  <c r="S24" i="13"/>
  <c r="Q30" i="13"/>
  <c r="R27" i="13"/>
  <c r="Q25" i="13"/>
  <c r="Q23" i="13"/>
  <c r="S27" i="13"/>
  <c r="R23" i="13"/>
  <c r="Q26" i="13"/>
  <c r="S25" i="13"/>
  <c r="R26" i="13"/>
  <c r="Q45" i="13"/>
  <c r="R12" i="13"/>
  <c r="Q50" i="13"/>
  <c r="R43" i="13"/>
  <c r="Q47" i="13"/>
  <c r="Q44" i="13"/>
  <c r="S45" i="13"/>
  <c r="Q46" i="13"/>
  <c r="Q43" i="13"/>
  <c r="R45" i="13"/>
  <c r="Q9" i="13"/>
  <c r="R49" i="13"/>
  <c r="R50" i="13"/>
  <c r="S50" i="13"/>
  <c r="S51" i="13"/>
  <c r="Q49" i="13"/>
  <c r="S47" i="13"/>
  <c r="R46" i="13"/>
  <c r="R51" i="13"/>
  <c r="Q51" i="13"/>
  <c r="Q48" i="13"/>
  <c r="R48" i="13"/>
  <c r="S48" i="13"/>
  <c r="Q16" i="13"/>
  <c r="Q12" i="13"/>
  <c r="R11" i="13"/>
  <c r="S12" i="13"/>
  <c r="S13" i="13"/>
  <c r="Q11" i="13"/>
  <c r="R9" i="13"/>
  <c r="R16" i="13"/>
  <c r="R15" i="13"/>
  <c r="S9" i="13"/>
  <c r="Q15" i="13"/>
  <c r="R8" i="13"/>
  <c r="R10" i="13"/>
  <c r="S10" i="13"/>
  <c r="Q8" i="13"/>
  <c r="Q10" i="13"/>
  <c r="S16" i="13"/>
  <c r="R14" i="13"/>
  <c r="Q14" i="13"/>
  <c r="S15" i="13"/>
  <c r="Q13" i="13"/>
  <c r="R13" i="13"/>
</calcChain>
</file>

<file path=xl/sharedStrings.xml><?xml version="1.0" encoding="utf-8"?>
<sst xmlns="http://schemas.openxmlformats.org/spreadsheetml/2006/main" count="1312" uniqueCount="158">
  <si>
    <t>SD</t>
  </si>
  <si>
    <t>p value</t>
  </si>
  <si>
    <t>**</t>
  </si>
  <si>
    <t>***</t>
  </si>
  <si>
    <t>*</t>
  </si>
  <si>
    <t>Gene</t>
  </si>
  <si>
    <t>Sample</t>
  </si>
  <si>
    <t>Ct1</t>
  </si>
  <si>
    <t>Ct2</t>
  </si>
  <si>
    <t>Ct3</t>
  </si>
  <si>
    <t>∆Ct-1</t>
  </si>
  <si>
    <t>∆Ct-2</t>
  </si>
  <si>
    <t>∆Ct-3</t>
  </si>
  <si>
    <t>2^∆Ct-1</t>
  </si>
  <si>
    <t>2^∆Ct-2</t>
  </si>
  <si>
    <t>2^∆Ct-3</t>
  </si>
  <si>
    <t>AVG</t>
  </si>
  <si>
    <t>Fold-1</t>
  </si>
  <si>
    <t>Fold-2</t>
  </si>
  <si>
    <t>Fold-3</t>
  </si>
  <si>
    <t>ACTB</t>
  </si>
  <si>
    <t>213A-FR</t>
  </si>
  <si>
    <t>213A-GR</t>
  </si>
  <si>
    <t>siNC</t>
  </si>
  <si>
    <t>siCul3#1</t>
  </si>
  <si>
    <t>siCul3#2</t>
  </si>
  <si>
    <t>Expression of Cul 3-related genes after Cul3 knockdown (by RT-qPCR)</t>
  </si>
  <si>
    <t>ARIH1</t>
  </si>
  <si>
    <t>COMMD3</t>
  </si>
  <si>
    <t>EGLN1</t>
  </si>
  <si>
    <t>DHX9</t>
  </si>
  <si>
    <t>PSMD13</t>
  </si>
  <si>
    <t>SNRPG</t>
  </si>
  <si>
    <t>Statistic analysis</t>
  </si>
  <si>
    <t>Expresion of ARIH1 after knockdown Cul3 on KKU-213A-FR</t>
  </si>
  <si>
    <t>Descriptives (Fold)</t>
  </si>
  <si>
    <t/>
  </si>
  <si>
    <t>N</t>
  </si>
  <si>
    <t>Mean</t>
  </si>
  <si>
    <t>Std. Deviation</t>
  </si>
  <si>
    <t>Std. Error</t>
  </si>
  <si>
    <t>95% Confidence Interval for Mean</t>
  </si>
  <si>
    <t>Minimum</t>
  </si>
  <si>
    <t>Maximum</t>
  </si>
  <si>
    <t>Lower Bound</t>
  </si>
  <si>
    <t>Upper Bound</t>
  </si>
  <si>
    <t>Total</t>
  </si>
  <si>
    <t>Tests of Homogeneity of Variances</t>
  </si>
  <si>
    <t>Levene Statistic</t>
  </si>
  <si>
    <t>df1</t>
  </si>
  <si>
    <t>df2</t>
  </si>
  <si>
    <t>Sig.</t>
  </si>
  <si>
    <t>Fold</t>
  </si>
  <si>
    <t>Based on Mean</t>
  </si>
  <si>
    <t>Based on Median</t>
  </si>
  <si>
    <t>Based on Median and with adjusted df</t>
  </si>
  <si>
    <t>Based on trimmed mean</t>
  </si>
  <si>
    <t>ANOVA (Fold)</t>
  </si>
  <si>
    <t>Sum of Squares</t>
  </si>
  <si>
    <t>df</t>
  </si>
  <si>
    <t>Mean Square</t>
  </si>
  <si>
    <t>F</t>
  </si>
  <si>
    <t>Between Groups</t>
  </si>
  <si>
    <t>Within Groups</t>
  </si>
  <si>
    <t>Post Hoc Tests</t>
  </si>
  <si>
    <t>Multiple Comparisons</t>
  </si>
  <si>
    <t>Dependent Variable: Fold</t>
  </si>
  <si>
    <t>Scheffe</t>
  </si>
  <si>
    <t>(I) ARIH1</t>
  </si>
  <si>
    <t>(J) ARIH1</t>
  </si>
  <si>
    <t>Mean Difference (I-J)</t>
  </si>
  <si>
    <t>95% Confidence Interval</t>
  </si>
  <si>
    <t>.5975023*</t>
  </si>
  <si>
    <t>.6252533*</t>
  </si>
  <si>
    <t>-.5975023*</t>
  </si>
  <si>
    <t>-.6252533*</t>
  </si>
  <si>
    <t>*. The mean difference is significant at the 0.05 level.</t>
  </si>
  <si>
    <t>Homogeneous Subsets</t>
  </si>
  <si>
    <t>Subset for alpha = 0.05</t>
  </si>
  <si>
    <t>1 (a)</t>
  </si>
  <si>
    <t>2 (b)</t>
  </si>
  <si>
    <t>Means for groups in homogeneous subsets are displayed.</t>
  </si>
  <si>
    <t>Expresion of COMMD3 after knockdown Cul3 on KKU-213A-FR</t>
  </si>
  <si>
    <t>(I) COMMD3</t>
  </si>
  <si>
    <t>(J) COMMD3</t>
  </si>
  <si>
    <t>.3870248*</t>
  </si>
  <si>
    <t>.5438583*</t>
  </si>
  <si>
    <t>-.3870248*</t>
  </si>
  <si>
    <t>.1568336*</t>
  </si>
  <si>
    <t>-.5438583*</t>
  </si>
  <si>
    <t>-.1568336*</t>
  </si>
  <si>
    <t>3 (c)</t>
  </si>
  <si>
    <t>Expresion of EGLN1 after knockdown Cul3 on KKU-213A-FR</t>
  </si>
  <si>
    <t>(I) EGLN1</t>
  </si>
  <si>
    <t>(J) EGLN1</t>
  </si>
  <si>
    <t>.7505013*</t>
  </si>
  <si>
    <t>.3832147*</t>
  </si>
  <si>
    <t>-.7505013*</t>
  </si>
  <si>
    <t>-.3832147*</t>
  </si>
  <si>
    <t>Expresion of DHX9 after knockdown Cul3 on KKU-213A-FR</t>
  </si>
  <si>
    <t>(I) DHX9</t>
  </si>
  <si>
    <t>(J) DHX9</t>
  </si>
  <si>
    <t>.2474730*</t>
  </si>
  <si>
    <t>.3073129*</t>
  </si>
  <si>
    <t>-.2474730*</t>
  </si>
  <si>
    <t>.0598399*</t>
  </si>
  <si>
    <t>-.3073129*</t>
  </si>
  <si>
    <t>-.0598399*</t>
  </si>
  <si>
    <t>Expresion of PSMD13 after knockdown Cul3 on KKU-213A-FR</t>
  </si>
  <si>
    <t>(I) PSMD13</t>
  </si>
  <si>
    <t>(J) PSMD13</t>
  </si>
  <si>
    <t>.1565612*</t>
  </si>
  <si>
    <t>-.1565612*</t>
  </si>
  <si>
    <t>Expresion of SNRPG after knockdown Cul3 on KKU-213A-FR</t>
  </si>
  <si>
    <t>(I) SNRPG</t>
  </si>
  <si>
    <t>(J) SNRPG</t>
  </si>
  <si>
    <t>.1871785*</t>
  </si>
  <si>
    <t>.2540253*</t>
  </si>
  <si>
    <t>-.1871785*</t>
  </si>
  <si>
    <t>-.2540253*</t>
  </si>
  <si>
    <t>Expresion of ARIH1 after knockdown Cul3 on KKU-213A-GR</t>
  </si>
  <si>
    <t>.3202604*</t>
  </si>
  <si>
    <t>.2747549*</t>
  </si>
  <si>
    <t>-.3202604*</t>
  </si>
  <si>
    <t>-.2747549*</t>
  </si>
  <si>
    <t>Expresion of COMMD3 after knockdown Cul3 on KKU-213A-GR</t>
  </si>
  <si>
    <t>.4504722*</t>
  </si>
  <si>
    <t>.5908679*</t>
  </si>
  <si>
    <t>-.4504722*</t>
  </si>
  <si>
    <t>.1403958*</t>
  </si>
  <si>
    <t>-.5908679*</t>
  </si>
  <si>
    <t>-.1403958*</t>
  </si>
  <si>
    <t>Expresion of EGLN1 after knockdown Cul3 on KKU-213A-GR</t>
  </si>
  <si>
    <t>.7808229*</t>
  </si>
  <si>
    <t>.6889070*</t>
  </si>
  <si>
    <t>-.7808229*</t>
  </si>
  <si>
    <t>-.6889070*</t>
  </si>
  <si>
    <t>Expresion of DHX9 after knockdown Cul3 on KKU-213A-GR</t>
  </si>
  <si>
    <t>.3366278*</t>
  </si>
  <si>
    <t>.4996607*</t>
  </si>
  <si>
    <t>-.3366278*</t>
  </si>
  <si>
    <t>.1630328*</t>
  </si>
  <si>
    <t>-.4996607*</t>
  </si>
  <si>
    <t>-.1630328*</t>
  </si>
  <si>
    <t>Expresion of PSMD13 after knockdown Cul3 on KKU-213A-GR</t>
  </si>
  <si>
    <t>.2665587*</t>
  </si>
  <si>
    <t>.2916450*</t>
  </si>
  <si>
    <t>-.2665587*</t>
  </si>
  <si>
    <t>-.2916450*</t>
  </si>
  <si>
    <t>Expresion of SNRPG after knockdown Cul3 on KKU-213A-GR</t>
  </si>
  <si>
    <t>.2784086*</t>
  </si>
  <si>
    <t>.3703288*</t>
  </si>
  <si>
    <t>-.2784086*</t>
  </si>
  <si>
    <t>.0919202*</t>
  </si>
  <si>
    <t>-.3703288*</t>
  </si>
  <si>
    <t>-.0919202*</t>
  </si>
  <si>
    <r>
      <rPr>
        <sz val="10"/>
        <color rgb="FF010205"/>
        <rFont val="Times New Roman"/>
        <family val="1"/>
      </rPr>
      <t>Scheffe</t>
    </r>
    <r>
      <rPr>
        <vertAlign val="subscript"/>
        <sz val="10"/>
        <color rgb="FF000000"/>
        <rFont val="Times New Roman"/>
        <family val="1"/>
      </rPr>
      <t>a</t>
    </r>
  </si>
  <si>
    <t>Table SIV. Raw data for expression of Cul3-related genes.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</si>
</sst>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0.000"/>
    <numFmt numFmtId="165" formatCode="0.0000"/>
    <numFmt numFmtId="166" formatCode="###0"/>
    <numFmt numFmtId="167" formatCode="###0.00000"/>
    <numFmt numFmtId="168" formatCode="###0.000000"/>
    <numFmt numFmtId="169" formatCode="###0.000"/>
    <numFmt numFmtId="170" formatCode="###0.00000000"/>
    <numFmt numFmtId="171" formatCode="###0.0000000"/>
    <numFmt numFmtId="172" formatCode="###0.0000"/>
  </numFmts>
  <fonts count="1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0000FF"/>
      <name val="Times New Roman"/>
      <family val="1"/>
    </font>
    <font>
      <sz val="10"/>
      <color theme="1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sz val="10"/>
      <color rgb="FFFF0000"/>
      <name val="Times New Roman"/>
      <family val="1"/>
    </font>
    <font>
      <sz val="10"/>
      <color rgb="FF00B050"/>
      <name val="Times New Roman"/>
      <family val="1"/>
    </font>
    <font>
      <b/>
      <sz val="10"/>
      <color rgb="FF010205"/>
      <name val="Times New Roman"/>
      <family val="1"/>
    </font>
    <font>
      <sz val="10"/>
      <color rgb="FF264A60"/>
      <name val="Times New Roman"/>
      <family val="1"/>
    </font>
    <font>
      <sz val="10"/>
      <color rgb="FF010205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vertAlign val="subscript"/>
      <sz val="10"/>
      <color rgb="FF000000"/>
      <name val="Times New Roman"/>
      <family val="1"/>
    </font>
    <font>
      <b/>
      <sz val="10"/>
      <color rgb="FFFF0000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0E0E0"/>
      </patternFill>
    </fill>
    <fill>
      <patternFill patternType="solid">
        <fgColor rgb="FFF9F9FB"/>
      </patternFill>
    </fill>
    <fill>
      <patternFill patternType="solid">
        <fgColor rgb="FFFFFFFF"/>
      </patternFill>
    </fill>
    <fill>
      <patternFill patternType="solid">
        <fgColor rgb="FFFF00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00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201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4" fillId="3" borderId="1" xfId="0" applyFont="1" applyFill="1" applyBorder="1" applyAlignment="1">
      <alignment horizontal="left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1" xfId="1" applyFont="1" applyFill="1" applyBorder="1" applyAlignment="1">
      <alignment horizontal="left" vertical="center" wrapText="1"/>
    </xf>
    <xf numFmtId="0" fontId="5" fillId="0" borderId="0" xfId="0" applyFont="1"/>
    <xf numFmtId="0" fontId="5" fillId="0" borderId="1" xfId="0" applyFont="1" applyBorder="1" applyAlignment="1">
      <alignment horizontal="left" vertical="center"/>
    </xf>
    <xf numFmtId="2" fontId="5" fillId="0" borderId="1" xfId="0" applyNumberFormat="1" applyFont="1" applyBorder="1" applyAlignment="1">
      <alignment horizontal="center" vertical="center"/>
    </xf>
    <xf numFmtId="2" fontId="6" fillId="0" borderId="1" xfId="0" applyNumberFormat="1" applyFont="1" applyBorder="1" applyAlignment="1">
      <alignment horizontal="left" vertical="center"/>
    </xf>
    <xf numFmtId="0" fontId="5" fillId="2" borderId="1" xfId="0" applyFont="1" applyFill="1" applyBorder="1" applyAlignment="1">
      <alignment horizontal="left" vertical="center"/>
    </xf>
    <xf numFmtId="2" fontId="5" fillId="2" borderId="1" xfId="0" applyNumberFormat="1" applyFont="1" applyFill="1" applyBorder="1" applyAlignment="1">
      <alignment horizontal="center" vertical="center"/>
    </xf>
    <xf numFmtId="165" fontId="5" fillId="2" borderId="1" xfId="0" applyNumberFormat="1" applyFont="1" applyFill="1" applyBorder="1" applyAlignment="1">
      <alignment horizontal="left" vertical="center"/>
    </xf>
    <xf numFmtId="164" fontId="5" fillId="2" borderId="1" xfId="0" applyNumberFormat="1" applyFont="1" applyFill="1" applyBorder="1" applyAlignment="1">
      <alignment horizontal="left" vertical="center"/>
    </xf>
    <xf numFmtId="164" fontId="6" fillId="2" borderId="1" xfId="0" applyNumberFormat="1" applyFont="1" applyFill="1" applyBorder="1" applyAlignment="1">
      <alignment horizontal="left" vertical="center"/>
    </xf>
    <xf numFmtId="165" fontId="5" fillId="0" borderId="1" xfId="0" applyNumberFormat="1" applyFont="1" applyBorder="1" applyAlignment="1">
      <alignment horizontal="left" vertical="center"/>
    </xf>
    <xf numFmtId="164" fontId="5" fillId="0" borderId="1" xfId="0" applyNumberFormat="1" applyFont="1" applyBorder="1" applyAlignment="1">
      <alignment horizontal="left" vertical="center"/>
    </xf>
    <xf numFmtId="164" fontId="6" fillId="0" borderId="1" xfId="0" applyNumberFormat="1" applyFont="1" applyBorder="1" applyAlignment="1">
      <alignment horizontal="left" vertical="center"/>
    </xf>
    <xf numFmtId="2" fontId="6" fillId="0" borderId="1" xfId="0" applyNumberFormat="1" applyFont="1" applyBorder="1" applyAlignment="1">
      <alignment horizontal="center" vertical="center"/>
    </xf>
    <xf numFmtId="2" fontId="7" fillId="0" borderId="1" xfId="0" applyNumberFormat="1" applyFont="1" applyBorder="1" applyAlignment="1">
      <alignment horizontal="left" vertical="center"/>
    </xf>
    <xf numFmtId="2" fontId="6" fillId="2" borderId="1" xfId="0" applyNumberFormat="1" applyFont="1" applyFill="1" applyBorder="1" applyAlignment="1">
      <alignment horizontal="center" vertical="center"/>
    </xf>
    <xf numFmtId="165" fontId="5" fillId="0" borderId="1" xfId="0" applyNumberFormat="1" applyFont="1" applyFill="1" applyBorder="1" applyAlignment="1">
      <alignment horizontal="left" vertical="center"/>
    </xf>
    <xf numFmtId="0" fontId="9" fillId="0" borderId="1" xfId="7" applyFont="1" applyBorder="1" applyAlignment="1">
      <alignment horizontal="center" vertical="center" wrapText="1"/>
    </xf>
    <xf numFmtId="0" fontId="9" fillId="0" borderId="1" xfId="8" applyFont="1" applyBorder="1" applyAlignment="1">
      <alignment horizontal="center" vertical="center" wrapText="1"/>
    </xf>
    <xf numFmtId="0" fontId="9" fillId="0" borderId="1" xfId="9" applyFont="1" applyBorder="1" applyAlignment="1">
      <alignment horizontal="center" wrapText="1"/>
    </xf>
    <xf numFmtId="0" fontId="9" fillId="0" borderId="1" xfId="9" applyFont="1" applyBorder="1" applyAlignment="1">
      <alignment horizontal="center" vertical="center" wrapText="1"/>
    </xf>
    <xf numFmtId="0" fontId="9" fillId="0" borderId="1" xfId="10" applyFont="1" applyBorder="1" applyAlignment="1">
      <alignment horizontal="center" vertical="center" wrapText="1"/>
    </xf>
    <xf numFmtId="0" fontId="9" fillId="5" borderId="1" xfId="11" applyFont="1" applyFill="1" applyBorder="1" applyAlignment="1">
      <alignment horizontal="left" vertical="top" wrapText="1"/>
    </xf>
    <xf numFmtId="166" fontId="10" fillId="6" borderId="1" xfId="12" applyNumberFormat="1" applyFont="1" applyFill="1" applyBorder="1" applyAlignment="1">
      <alignment horizontal="center" vertical="top"/>
    </xf>
    <xf numFmtId="167" fontId="10" fillId="6" borderId="1" xfId="13" applyNumberFormat="1" applyFont="1" applyFill="1" applyBorder="1" applyAlignment="1">
      <alignment horizontal="left" vertical="top"/>
    </xf>
    <xf numFmtId="168" fontId="10" fillId="6" borderId="1" xfId="14" applyNumberFormat="1" applyFont="1" applyFill="1" applyBorder="1" applyAlignment="1">
      <alignment horizontal="left" vertical="top"/>
    </xf>
    <xf numFmtId="169" fontId="10" fillId="6" borderId="1" xfId="15" applyNumberFormat="1" applyFont="1" applyFill="1" applyBorder="1" applyAlignment="1">
      <alignment horizontal="left" vertical="top"/>
    </xf>
    <xf numFmtId="169" fontId="10" fillId="6" borderId="1" xfId="16" applyNumberFormat="1" applyFont="1" applyFill="1" applyBorder="1" applyAlignment="1">
      <alignment horizontal="left" vertical="top"/>
    </xf>
    <xf numFmtId="0" fontId="9" fillId="5" borderId="1" xfId="17" applyFont="1" applyFill="1" applyBorder="1" applyAlignment="1">
      <alignment horizontal="left" vertical="top" wrapText="1"/>
    </xf>
    <xf numFmtId="166" fontId="10" fillId="6" borderId="1" xfId="18" applyNumberFormat="1" applyFont="1" applyFill="1" applyBorder="1" applyAlignment="1">
      <alignment horizontal="center" vertical="top"/>
    </xf>
    <xf numFmtId="167" fontId="10" fillId="6" borderId="1" xfId="19" applyNumberFormat="1" applyFont="1" applyFill="1" applyBorder="1" applyAlignment="1">
      <alignment horizontal="left" vertical="top"/>
    </xf>
    <xf numFmtId="168" fontId="10" fillId="6" borderId="1" xfId="20" applyNumberFormat="1" applyFont="1" applyFill="1" applyBorder="1" applyAlignment="1">
      <alignment horizontal="left" vertical="top"/>
    </xf>
    <xf numFmtId="169" fontId="10" fillId="6" borderId="1" xfId="21" applyNumberFormat="1" applyFont="1" applyFill="1" applyBorder="1" applyAlignment="1">
      <alignment horizontal="left" vertical="top"/>
    </xf>
    <xf numFmtId="169" fontId="10" fillId="6" borderId="1" xfId="22" applyNumberFormat="1" applyFont="1" applyFill="1" applyBorder="1" applyAlignment="1">
      <alignment horizontal="left" vertical="top"/>
    </xf>
    <xf numFmtId="0" fontId="9" fillId="5" borderId="1" xfId="23" applyFont="1" applyFill="1" applyBorder="1" applyAlignment="1">
      <alignment horizontal="left" vertical="top" wrapText="1"/>
    </xf>
    <xf numFmtId="166" fontId="10" fillId="6" borderId="1" xfId="24" applyNumberFormat="1" applyFont="1" applyFill="1" applyBorder="1" applyAlignment="1">
      <alignment horizontal="center" vertical="top"/>
    </xf>
    <xf numFmtId="167" fontId="10" fillId="6" borderId="1" xfId="25" applyNumberFormat="1" applyFont="1" applyFill="1" applyBorder="1" applyAlignment="1">
      <alignment horizontal="left" vertical="top"/>
    </xf>
    <xf numFmtId="168" fontId="10" fillId="6" borderId="1" xfId="26" applyNumberFormat="1" applyFont="1" applyFill="1" applyBorder="1" applyAlignment="1">
      <alignment horizontal="left" vertical="top"/>
    </xf>
    <xf numFmtId="169" fontId="10" fillId="6" borderId="1" xfId="27" applyNumberFormat="1" applyFont="1" applyFill="1" applyBorder="1" applyAlignment="1">
      <alignment horizontal="left" vertical="top"/>
    </xf>
    <xf numFmtId="169" fontId="10" fillId="6" borderId="1" xfId="28" applyNumberFormat="1" applyFont="1" applyFill="1" applyBorder="1" applyAlignment="1">
      <alignment horizontal="left" vertical="top"/>
    </xf>
    <xf numFmtId="0" fontId="3" fillId="0" borderId="0" xfId="0" applyFont="1" applyAlignment="1">
      <alignment horizontal="left"/>
    </xf>
    <xf numFmtId="0" fontId="9" fillId="0" borderId="1" xfId="31" applyFont="1" applyBorder="1" applyAlignment="1">
      <alignment horizontal="center" vertical="center" wrapText="1"/>
    </xf>
    <xf numFmtId="0" fontId="9" fillId="0" borderId="1" xfId="32" applyFont="1" applyBorder="1" applyAlignment="1">
      <alignment horizontal="center" vertical="center" wrapText="1"/>
    </xf>
    <xf numFmtId="0" fontId="9" fillId="0" borderId="1" xfId="33" applyFont="1" applyBorder="1" applyAlignment="1">
      <alignment horizontal="center" vertical="center" wrapText="1"/>
    </xf>
    <xf numFmtId="0" fontId="9" fillId="5" borderId="1" xfId="35" applyFont="1" applyFill="1" applyBorder="1" applyAlignment="1">
      <alignment horizontal="left" vertical="top" wrapText="1"/>
    </xf>
    <xf numFmtId="169" fontId="10" fillId="6" borderId="1" xfId="36" applyNumberFormat="1" applyFont="1" applyFill="1" applyBorder="1" applyAlignment="1">
      <alignment horizontal="center" vertical="center"/>
    </xf>
    <xf numFmtId="166" fontId="10" fillId="6" borderId="1" xfId="37" applyNumberFormat="1" applyFont="1" applyFill="1" applyBorder="1" applyAlignment="1">
      <alignment horizontal="center" vertical="center"/>
    </xf>
    <xf numFmtId="169" fontId="10" fillId="6" borderId="1" xfId="16" applyNumberFormat="1" applyFont="1" applyFill="1" applyBorder="1" applyAlignment="1">
      <alignment horizontal="center" vertical="center"/>
    </xf>
    <xf numFmtId="0" fontId="9" fillId="5" borderId="1" xfId="39" applyFont="1" applyFill="1" applyBorder="1" applyAlignment="1">
      <alignment horizontal="left" vertical="top" wrapText="1"/>
    </xf>
    <xf numFmtId="169" fontId="10" fillId="6" borderId="1" xfId="40" applyNumberFormat="1" applyFont="1" applyFill="1" applyBorder="1" applyAlignment="1">
      <alignment horizontal="center" vertical="center"/>
    </xf>
    <xf numFmtId="166" fontId="10" fillId="6" borderId="1" xfId="41" applyNumberFormat="1" applyFont="1" applyFill="1" applyBorder="1" applyAlignment="1">
      <alignment horizontal="center" vertical="center"/>
    </xf>
    <xf numFmtId="169" fontId="10" fillId="6" borderId="1" xfId="22" applyNumberFormat="1" applyFont="1" applyFill="1" applyBorder="1" applyAlignment="1">
      <alignment horizontal="center" vertical="center"/>
    </xf>
    <xf numFmtId="169" fontId="10" fillId="6" borderId="1" xfId="21" applyNumberFormat="1" applyFont="1" applyFill="1" applyBorder="1" applyAlignment="1">
      <alignment horizontal="center" vertical="center"/>
    </xf>
    <xf numFmtId="0" fontId="9" fillId="5" borderId="1" xfId="43" applyFont="1" applyFill="1" applyBorder="1" applyAlignment="1">
      <alignment horizontal="left" vertical="top" wrapText="1"/>
    </xf>
    <xf numFmtId="169" fontId="10" fillId="6" borderId="1" xfId="44" applyNumberFormat="1" applyFont="1" applyFill="1" applyBorder="1" applyAlignment="1">
      <alignment horizontal="center" vertical="center"/>
    </xf>
    <xf numFmtId="166" fontId="10" fillId="6" borderId="1" xfId="45" applyNumberFormat="1" applyFont="1" applyFill="1" applyBorder="1" applyAlignment="1">
      <alignment horizontal="center" vertical="center"/>
    </xf>
    <xf numFmtId="169" fontId="10" fillId="6" borderId="1" xfId="28" applyNumberFormat="1" applyFont="1" applyFill="1" applyBorder="1" applyAlignment="1">
      <alignment horizontal="center" vertical="center"/>
    </xf>
    <xf numFmtId="0" fontId="9" fillId="0" borderId="1" xfId="46" applyFont="1" applyBorder="1" applyAlignment="1">
      <alignment horizontal="left" wrapText="1"/>
    </xf>
    <xf numFmtId="0" fontId="9" fillId="0" borderId="1" xfId="31" applyFont="1" applyBorder="1" applyAlignment="1">
      <alignment horizontal="center" wrapText="1"/>
    </xf>
    <xf numFmtId="0" fontId="9" fillId="0" borderId="1" xfId="32" applyFont="1" applyBorder="1" applyAlignment="1">
      <alignment horizontal="center" wrapText="1"/>
    </xf>
    <xf numFmtId="0" fontId="9" fillId="0" borderId="1" xfId="33" applyFont="1" applyBorder="1" applyAlignment="1">
      <alignment horizontal="center" wrapText="1"/>
    </xf>
    <xf numFmtId="0" fontId="9" fillId="5" borderId="1" xfId="47" applyFont="1" applyFill="1" applyBorder="1" applyAlignment="1">
      <alignment horizontal="left" vertical="top" wrapText="1"/>
    </xf>
    <xf numFmtId="166" fontId="10" fillId="6" borderId="1" xfId="37" applyNumberFormat="1" applyFont="1" applyFill="1" applyBorder="1" applyAlignment="1">
      <alignment horizontal="center" vertical="top"/>
    </xf>
    <xf numFmtId="169" fontId="10" fillId="6" borderId="1" xfId="15" applyNumberFormat="1" applyFont="1" applyFill="1" applyBorder="1" applyAlignment="1">
      <alignment horizontal="center" vertical="top"/>
    </xf>
    <xf numFmtId="170" fontId="10" fillId="4" borderId="1" xfId="16" applyNumberFormat="1" applyFont="1" applyFill="1" applyBorder="1" applyAlignment="1">
      <alignment horizontal="center" vertical="top"/>
    </xf>
    <xf numFmtId="0" fontId="9" fillId="5" borderId="1" xfId="48" applyFont="1" applyFill="1" applyBorder="1" applyAlignment="1">
      <alignment horizontal="left" vertical="top" wrapText="1"/>
    </xf>
    <xf numFmtId="166" fontId="10" fillId="6" borderId="1" xfId="41" applyNumberFormat="1" applyFont="1" applyFill="1" applyBorder="1" applyAlignment="1">
      <alignment horizontal="center" vertical="top"/>
    </xf>
    <xf numFmtId="169" fontId="10" fillId="6" borderId="1" xfId="21" applyNumberFormat="1" applyFont="1" applyFill="1" applyBorder="1" applyAlignment="1">
      <alignment horizontal="center" vertical="top"/>
    </xf>
    <xf numFmtId="0" fontId="10" fillId="6" borderId="1" xfId="49" applyFont="1" applyFill="1" applyBorder="1" applyAlignment="1">
      <alignment horizontal="center" vertical="top" wrapText="1"/>
    </xf>
    <xf numFmtId="0" fontId="10" fillId="6" borderId="1" xfId="50" applyFont="1" applyFill="1" applyBorder="1" applyAlignment="1">
      <alignment horizontal="center" vertical="top" wrapText="1"/>
    </xf>
    <xf numFmtId="166" fontId="10" fillId="6" borderId="1" xfId="45" applyNumberFormat="1" applyFont="1" applyFill="1" applyBorder="1" applyAlignment="1">
      <alignment horizontal="center" vertical="top"/>
    </xf>
    <xf numFmtId="0" fontId="10" fillId="6" borderId="1" xfId="51" applyFont="1" applyFill="1" applyBorder="1" applyAlignment="1">
      <alignment horizontal="center" vertical="top" wrapText="1"/>
    </xf>
    <xf numFmtId="0" fontId="10" fillId="6" borderId="1" xfId="52" applyFont="1" applyFill="1" applyBorder="1" applyAlignment="1">
      <alignment horizontal="center" vertical="top" wrapText="1"/>
    </xf>
    <xf numFmtId="0" fontId="11" fillId="4" borderId="0" xfId="53" applyFont="1" applyFill="1"/>
    <xf numFmtId="0" fontId="12" fillId="7" borderId="1" xfId="54" applyFont="1" applyFill="1" applyBorder="1" applyAlignment="1">
      <alignment horizontal="left" vertical="center" wrapText="1"/>
    </xf>
    <xf numFmtId="0" fontId="12" fillId="0" borderId="8" xfId="55" applyFont="1" applyBorder="1" applyAlignment="1">
      <alignment vertical="center" wrapText="1"/>
    </xf>
    <xf numFmtId="0" fontId="12" fillId="7" borderId="6" xfId="54" applyFont="1" applyFill="1" applyBorder="1" applyAlignment="1">
      <alignment horizontal="left" vertical="center" wrapText="1"/>
    </xf>
    <xf numFmtId="0" fontId="12" fillId="0" borderId="9" xfId="55" applyFont="1" applyBorder="1" applyAlignment="1">
      <alignment vertical="center" wrapText="1"/>
    </xf>
    <xf numFmtId="0" fontId="9" fillId="0" borderId="1" xfId="56" applyFont="1" applyBorder="1" applyAlignment="1">
      <alignment horizontal="center" vertical="center" wrapText="1"/>
    </xf>
    <xf numFmtId="0" fontId="9" fillId="0" borderId="1" xfId="5" applyFont="1" applyBorder="1" applyAlignment="1">
      <alignment horizontal="center" vertical="center" wrapText="1"/>
    </xf>
    <xf numFmtId="0" fontId="9" fillId="0" borderId="1" xfId="6" applyFont="1" applyBorder="1" applyAlignment="1">
      <alignment horizontal="center" wrapText="1"/>
    </xf>
    <xf numFmtId="0" fontId="9" fillId="0" borderId="1" xfId="57" applyFont="1" applyBorder="1" applyAlignment="1">
      <alignment horizontal="center" vertical="center" wrapText="1"/>
    </xf>
    <xf numFmtId="0" fontId="9" fillId="0" borderId="1" xfId="58" applyFont="1" applyBorder="1" applyAlignment="1">
      <alignment horizontal="center" vertical="center" wrapText="1"/>
    </xf>
    <xf numFmtId="0" fontId="9" fillId="0" borderId="1" xfId="59" applyFont="1" applyBorder="1" applyAlignment="1">
      <alignment horizontal="center" wrapText="1"/>
    </xf>
    <xf numFmtId="0" fontId="9" fillId="0" borderId="1" xfId="10" applyFont="1" applyBorder="1" applyAlignment="1">
      <alignment horizontal="center" wrapText="1"/>
    </xf>
    <xf numFmtId="0" fontId="9" fillId="4" borderId="1" xfId="11" applyFont="1" applyFill="1" applyBorder="1" applyAlignment="1">
      <alignment horizontal="left" vertical="top" wrapText="1"/>
    </xf>
    <xf numFmtId="0" fontId="9" fillId="4" borderId="1" xfId="35" applyFont="1" applyFill="1" applyBorder="1" applyAlignment="1">
      <alignment horizontal="left" vertical="top" wrapText="1"/>
    </xf>
    <xf numFmtId="0" fontId="10" fillId="6" borderId="1" xfId="60" applyFont="1" applyFill="1" applyBorder="1" applyAlignment="1">
      <alignment horizontal="left" vertical="top"/>
    </xf>
    <xf numFmtId="168" fontId="10" fillId="4" borderId="1" xfId="15" applyNumberFormat="1" applyFont="1" applyFill="1" applyBorder="1" applyAlignment="1">
      <alignment horizontal="left" vertical="top"/>
    </xf>
    <xf numFmtId="167" fontId="10" fillId="6" borderId="1" xfId="61" applyNumberFormat="1" applyFont="1" applyFill="1" applyBorder="1" applyAlignment="1">
      <alignment horizontal="left" vertical="top"/>
    </xf>
    <xf numFmtId="0" fontId="9" fillId="4" borderId="1" xfId="62" applyFont="1" applyFill="1" applyBorder="1" applyAlignment="1">
      <alignment horizontal="left" vertical="top" wrapText="1"/>
    </xf>
    <xf numFmtId="0" fontId="10" fillId="6" borderId="1" xfId="63" applyFont="1" applyFill="1" applyBorder="1" applyAlignment="1">
      <alignment horizontal="left" vertical="top"/>
    </xf>
    <xf numFmtId="168" fontId="10" fillId="6" borderId="1" xfId="64" applyNumberFormat="1" applyFont="1" applyFill="1" applyBorder="1" applyAlignment="1">
      <alignment horizontal="left" vertical="top"/>
    </xf>
    <xf numFmtId="168" fontId="10" fillId="4" borderId="1" xfId="65" applyNumberFormat="1" applyFont="1" applyFill="1" applyBorder="1" applyAlignment="1">
      <alignment horizontal="left" vertical="top"/>
    </xf>
    <xf numFmtId="167" fontId="10" fillId="6" borderId="1" xfId="66" applyNumberFormat="1" applyFont="1" applyFill="1" applyBorder="1" applyAlignment="1">
      <alignment horizontal="left" vertical="top"/>
    </xf>
    <xf numFmtId="167" fontId="10" fillId="6" borderId="1" xfId="67" applyNumberFormat="1" applyFont="1" applyFill="1" applyBorder="1" applyAlignment="1">
      <alignment horizontal="left" vertical="top"/>
    </xf>
    <xf numFmtId="0" fontId="9" fillId="8" borderId="1" xfId="17" applyFont="1" applyFill="1" applyBorder="1" applyAlignment="1">
      <alignment horizontal="left" vertical="top" wrapText="1"/>
    </xf>
    <xf numFmtId="0" fontId="10" fillId="6" borderId="1" xfId="68" applyFont="1" applyFill="1" applyBorder="1" applyAlignment="1">
      <alignment horizontal="left" vertical="top"/>
    </xf>
    <xf numFmtId="168" fontId="10" fillId="6" borderId="1" xfId="21" applyNumberFormat="1" applyFont="1" applyFill="1" applyBorder="1" applyAlignment="1">
      <alignment horizontal="left" vertical="top"/>
    </xf>
    <xf numFmtId="167" fontId="10" fillId="6" borderId="1" xfId="69" applyNumberFormat="1" applyFont="1" applyFill="1" applyBorder="1" applyAlignment="1">
      <alignment horizontal="left" vertical="top"/>
    </xf>
    <xf numFmtId="0" fontId="3" fillId="8" borderId="1" xfId="17" applyFont="1" applyFill="1" applyBorder="1" applyAlignment="1">
      <alignment horizontal="left" vertical="top" wrapText="1"/>
    </xf>
    <xf numFmtId="0" fontId="9" fillId="8" borderId="1" xfId="62" applyFont="1" applyFill="1" applyBorder="1" applyAlignment="1">
      <alignment horizontal="left" vertical="top" wrapText="1"/>
    </xf>
    <xf numFmtId="168" fontId="10" fillId="6" borderId="1" xfId="70" applyNumberFormat="1" applyFont="1" applyFill="1" applyBorder="1" applyAlignment="1">
      <alignment horizontal="left" vertical="top"/>
    </xf>
    <xf numFmtId="168" fontId="10" fillId="8" borderId="1" xfId="65" applyNumberFormat="1" applyFont="1" applyFill="1" applyBorder="1" applyAlignment="1">
      <alignment horizontal="left" vertical="top"/>
    </xf>
    <xf numFmtId="0" fontId="3" fillId="8" borderId="1" xfId="62" applyFont="1" applyFill="1" applyBorder="1" applyAlignment="1">
      <alignment horizontal="left" vertical="top" wrapText="1"/>
    </xf>
    <xf numFmtId="168" fontId="3" fillId="8" borderId="1" xfId="65" applyNumberFormat="1" applyFont="1" applyFill="1" applyBorder="1" applyAlignment="1">
      <alignment horizontal="left" vertical="top"/>
    </xf>
    <xf numFmtId="0" fontId="9" fillId="5" borderId="1" xfId="71" applyFont="1" applyFill="1" applyBorder="1" applyAlignment="1">
      <alignment horizontal="left" vertical="top" wrapText="1"/>
    </xf>
    <xf numFmtId="168" fontId="10" fillId="6" borderId="1" xfId="72" applyNumberFormat="1" applyFont="1" applyFill="1" applyBorder="1" applyAlignment="1">
      <alignment horizontal="left" vertical="top"/>
    </xf>
    <xf numFmtId="168" fontId="10" fillId="6" borderId="1" xfId="27" applyNumberFormat="1" applyFont="1" applyFill="1" applyBorder="1" applyAlignment="1">
      <alignment horizontal="left" vertical="top"/>
    </xf>
    <xf numFmtId="167" fontId="10" fillId="6" borderId="1" xfId="73" applyNumberFormat="1" applyFont="1" applyFill="1" applyBorder="1" applyAlignment="1">
      <alignment horizontal="left" vertical="top"/>
    </xf>
    <xf numFmtId="0" fontId="10" fillId="0" borderId="0" xfId="74" applyFont="1" applyAlignment="1">
      <alignment horizontal="left" vertical="top" wrapText="1"/>
    </xf>
    <xf numFmtId="0" fontId="11" fillId="0" borderId="0" xfId="53" applyFont="1"/>
    <xf numFmtId="0" fontId="9" fillId="0" borderId="1" xfId="6" applyFont="1" applyBorder="1" applyAlignment="1">
      <alignment horizontal="center" vertical="center" wrapText="1"/>
    </xf>
    <xf numFmtId="0" fontId="9" fillId="0" borderId="1" xfId="75" applyFont="1" applyBorder="1" applyAlignment="1">
      <alignment horizontal="center" vertical="center" wrapText="1"/>
    </xf>
    <xf numFmtId="0" fontId="9" fillId="0" borderId="1" xfId="59" applyFont="1" applyBorder="1" applyAlignment="1">
      <alignment horizontal="center" vertical="center" wrapText="1"/>
    </xf>
    <xf numFmtId="0" fontId="9" fillId="0" borderId="1" xfId="76" applyFont="1" applyBorder="1" applyAlignment="1">
      <alignment horizontal="center"/>
    </xf>
    <xf numFmtId="0" fontId="9" fillId="0" borderId="1" xfId="77" applyFont="1" applyBorder="1" applyAlignment="1">
      <alignment horizontal="center"/>
    </xf>
    <xf numFmtId="167" fontId="10" fillId="6" borderId="1" xfId="13" applyNumberFormat="1" applyFont="1" applyFill="1" applyBorder="1" applyAlignment="1">
      <alignment horizontal="center" vertical="top"/>
    </xf>
    <xf numFmtId="0" fontId="10" fillId="6" borderId="1" xfId="78" applyFont="1" applyFill="1" applyBorder="1" applyAlignment="1">
      <alignment horizontal="center" vertical="top" wrapText="1"/>
    </xf>
    <xf numFmtId="167" fontId="10" fillId="6" borderId="1" xfId="69" applyNumberFormat="1" applyFont="1" applyFill="1" applyBorder="1" applyAlignment="1">
      <alignment horizontal="center" vertical="top"/>
    </xf>
    <xf numFmtId="0" fontId="10" fillId="6" borderId="1" xfId="79" applyFont="1" applyFill="1" applyBorder="1" applyAlignment="1">
      <alignment horizontal="center" vertical="top" wrapText="1"/>
    </xf>
    <xf numFmtId="169" fontId="10" fillId="6" borderId="1" xfId="27" applyNumberFormat="1" applyFont="1" applyFill="1" applyBorder="1" applyAlignment="1">
      <alignment horizontal="center" vertical="top"/>
    </xf>
    <xf numFmtId="169" fontId="10" fillId="6" borderId="1" xfId="28" applyNumberFormat="1" applyFont="1" applyFill="1" applyBorder="1" applyAlignment="1">
      <alignment horizontal="center" vertical="top"/>
    </xf>
    <xf numFmtId="0" fontId="10" fillId="0" borderId="0" xfId="80" applyFont="1" applyAlignment="1">
      <alignment horizontal="left" vertical="top" wrapText="1"/>
    </xf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0" fontId="10" fillId="6" borderId="1" xfId="81" applyFont="1" applyFill="1" applyBorder="1" applyAlignment="1">
      <alignment horizontal="left" vertical="top" wrapText="1"/>
    </xf>
    <xf numFmtId="0" fontId="10" fillId="6" borderId="1" xfId="82" applyFont="1" applyFill="1" applyBorder="1" applyAlignment="1">
      <alignment horizontal="left" vertical="top" wrapText="1"/>
    </xf>
    <xf numFmtId="168" fontId="10" fillId="6" borderId="1" xfId="83" applyNumberFormat="1" applyFont="1" applyFill="1" applyBorder="1" applyAlignment="1">
      <alignment horizontal="right" vertical="top"/>
    </xf>
    <xf numFmtId="169" fontId="10" fillId="6" borderId="1" xfId="84" applyNumberFormat="1" applyFont="1" applyFill="1" applyBorder="1" applyAlignment="1">
      <alignment horizontal="right" vertical="top"/>
    </xf>
    <xf numFmtId="166" fontId="10" fillId="6" borderId="1" xfId="85" applyNumberFormat="1" applyFont="1" applyFill="1" applyBorder="1" applyAlignment="1">
      <alignment horizontal="center" vertical="top"/>
    </xf>
    <xf numFmtId="168" fontId="10" fillId="6" borderId="1" xfId="86" applyNumberFormat="1" applyFont="1" applyFill="1" applyBorder="1" applyAlignment="1">
      <alignment horizontal="left" vertical="top"/>
    </xf>
    <xf numFmtId="171" fontId="10" fillId="6" borderId="1" xfId="87" applyNumberFormat="1" applyFont="1" applyFill="1" applyBorder="1" applyAlignment="1">
      <alignment horizontal="left" vertical="top"/>
    </xf>
    <xf numFmtId="172" fontId="10" fillId="6" borderId="1" xfId="88" applyNumberFormat="1" applyFont="1" applyFill="1" applyBorder="1" applyAlignment="1">
      <alignment horizontal="left" vertical="top"/>
    </xf>
    <xf numFmtId="172" fontId="10" fillId="6" borderId="1" xfId="89" applyNumberFormat="1" applyFont="1" applyFill="1" applyBorder="1" applyAlignment="1">
      <alignment horizontal="left" vertical="top"/>
    </xf>
    <xf numFmtId="166" fontId="10" fillId="6" borderId="1" xfId="90" applyNumberFormat="1" applyFont="1" applyFill="1" applyBorder="1" applyAlignment="1">
      <alignment horizontal="center" vertical="top"/>
    </xf>
    <xf numFmtId="168" fontId="10" fillId="6" borderId="1" xfId="91" applyNumberFormat="1" applyFont="1" applyFill="1" applyBorder="1" applyAlignment="1">
      <alignment horizontal="left" vertical="top"/>
    </xf>
    <xf numFmtId="171" fontId="10" fillId="6" borderId="1" xfId="92" applyNumberFormat="1" applyFont="1" applyFill="1" applyBorder="1" applyAlignment="1">
      <alignment horizontal="left" vertical="top"/>
    </xf>
    <xf numFmtId="172" fontId="10" fillId="6" borderId="1" xfId="93" applyNumberFormat="1" applyFont="1" applyFill="1" applyBorder="1" applyAlignment="1">
      <alignment horizontal="left" vertical="top"/>
    </xf>
    <xf numFmtId="172" fontId="10" fillId="6" borderId="1" xfId="94" applyNumberFormat="1" applyFont="1" applyFill="1" applyBorder="1" applyAlignment="1">
      <alignment horizontal="left" vertical="top"/>
    </xf>
    <xf numFmtId="166" fontId="10" fillId="6" borderId="1" xfId="95" applyNumberFormat="1" applyFont="1" applyFill="1" applyBorder="1" applyAlignment="1">
      <alignment horizontal="center" vertical="top"/>
    </xf>
    <xf numFmtId="168" fontId="10" fillId="6" borderId="1" xfId="96" applyNumberFormat="1" applyFont="1" applyFill="1" applyBorder="1" applyAlignment="1">
      <alignment horizontal="left" vertical="top"/>
    </xf>
    <xf numFmtId="171" fontId="10" fillId="6" borderId="1" xfId="97" applyNumberFormat="1" applyFont="1" applyFill="1" applyBorder="1" applyAlignment="1">
      <alignment horizontal="left" vertical="top"/>
    </xf>
    <xf numFmtId="172" fontId="10" fillId="6" borderId="1" xfId="98" applyNumberFormat="1" applyFont="1" applyFill="1" applyBorder="1" applyAlignment="1">
      <alignment horizontal="left" vertical="top"/>
    </xf>
    <xf numFmtId="172" fontId="10" fillId="6" borderId="1" xfId="99" applyNumberFormat="1" applyFont="1" applyFill="1" applyBorder="1" applyAlignment="1">
      <alignment horizontal="left" vertical="top"/>
    </xf>
    <xf numFmtId="0" fontId="3" fillId="4" borderId="0" xfId="0" applyFont="1" applyFill="1"/>
    <xf numFmtId="0" fontId="8" fillId="0" borderId="0" xfId="2" applyFont="1" applyBorder="1" applyAlignment="1">
      <alignment vertical="center" wrapText="1"/>
    </xf>
    <xf numFmtId="0" fontId="9" fillId="0" borderId="9" xfId="7" applyFont="1" applyFill="1" applyBorder="1" applyAlignment="1">
      <alignment vertical="center" wrapText="1"/>
    </xf>
    <xf numFmtId="0" fontId="9" fillId="0" borderId="4" xfId="77" applyFont="1" applyBorder="1" applyAlignment="1">
      <alignment horizontal="center"/>
    </xf>
    <xf numFmtId="0" fontId="3" fillId="0" borderId="9" xfId="0" applyFont="1" applyFill="1" applyBorder="1"/>
    <xf numFmtId="0" fontId="10" fillId="6" borderId="4" xfId="78" applyFont="1" applyFill="1" applyBorder="1" applyAlignment="1">
      <alignment horizontal="center" vertical="top" wrapText="1"/>
    </xf>
    <xf numFmtId="0" fontId="10" fillId="0" borderId="9" xfId="81" applyFont="1" applyFill="1" applyBorder="1" applyAlignment="1">
      <alignment horizontal="left" vertical="top" wrapText="1"/>
    </xf>
    <xf numFmtId="167" fontId="10" fillId="6" borderId="4" xfId="69" applyNumberFormat="1" applyFont="1" applyFill="1" applyBorder="1" applyAlignment="1">
      <alignment horizontal="center" vertical="top"/>
    </xf>
    <xf numFmtId="0" fontId="10" fillId="0" borderId="9" xfId="82" applyFont="1" applyFill="1" applyBorder="1" applyAlignment="1">
      <alignment horizontal="left" vertical="top" wrapText="1"/>
    </xf>
    <xf numFmtId="168" fontId="10" fillId="0" borderId="9" xfId="83" applyNumberFormat="1" applyFont="1" applyFill="1" applyBorder="1" applyAlignment="1">
      <alignment horizontal="right" vertical="top"/>
    </xf>
    <xf numFmtId="169" fontId="10" fillId="6" borderId="8" xfId="28" applyNumberFormat="1" applyFont="1" applyFill="1" applyBorder="1" applyAlignment="1">
      <alignment horizontal="center" vertical="top"/>
    </xf>
    <xf numFmtId="169" fontId="10" fillId="0" borderId="9" xfId="84" applyNumberFormat="1" applyFont="1" applyFill="1" applyBorder="1" applyAlignment="1">
      <alignment horizontal="right" vertical="top"/>
    </xf>
    <xf numFmtId="0" fontId="10" fillId="0" borderId="2" xfId="80" applyFont="1" applyBorder="1" applyAlignment="1">
      <alignment horizontal="left" vertical="top" wrapText="1"/>
    </xf>
    <xf numFmtId="0" fontId="3" fillId="0" borderId="0" xfId="0" applyFont="1" applyFill="1" applyBorder="1"/>
    <xf numFmtId="0" fontId="10" fillId="0" borderId="2" xfId="74" applyFont="1" applyBorder="1" applyAlignment="1">
      <alignment horizontal="left" vertical="center" wrapText="1"/>
    </xf>
    <xf numFmtId="0" fontId="9" fillId="0" borderId="4" xfId="7" applyFont="1" applyBorder="1" applyAlignment="1">
      <alignment horizontal="center" vertical="center" wrapText="1"/>
    </xf>
    <xf numFmtId="0" fontId="9" fillId="0" borderId="5" xfId="7" applyFont="1" applyBorder="1" applyAlignment="1">
      <alignment horizontal="center" vertical="center" wrapText="1"/>
    </xf>
    <xf numFmtId="0" fontId="8" fillId="0" borderId="4" xfId="2" applyFont="1" applyBorder="1" applyAlignment="1">
      <alignment horizontal="center" vertical="center" wrapText="1"/>
    </xf>
    <xf numFmtId="0" fontId="8" fillId="0" borderId="7" xfId="2" applyFont="1" applyBorder="1" applyAlignment="1">
      <alignment horizontal="center" vertical="center" wrapText="1"/>
    </xf>
    <xf numFmtId="0" fontId="8" fillId="0" borderId="5" xfId="2" applyFont="1" applyBorder="1" applyAlignment="1">
      <alignment horizontal="center" vertical="center" wrapText="1"/>
    </xf>
    <xf numFmtId="0" fontId="9" fillId="0" borderId="3" xfId="5" applyFont="1" applyBorder="1" applyAlignment="1">
      <alignment horizontal="center" vertical="center" wrapText="1"/>
    </xf>
    <xf numFmtId="0" fontId="9" fillId="0" borderId="6" xfId="5" applyFont="1" applyBorder="1" applyAlignment="1">
      <alignment horizontal="center" vertical="center" wrapText="1"/>
    </xf>
    <xf numFmtId="0" fontId="9" fillId="0" borderId="3" xfId="6" applyFont="1" applyBorder="1" applyAlignment="1">
      <alignment horizontal="center" vertical="center" wrapText="1"/>
    </xf>
    <xf numFmtId="0" fontId="9" fillId="0" borderId="6" xfId="6" applyFont="1" applyBorder="1" applyAlignment="1">
      <alignment horizontal="center" vertical="center" wrapText="1"/>
    </xf>
    <xf numFmtId="0" fontId="9" fillId="0" borderId="7" xfId="7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0" fontId="8" fillId="0" borderId="1" xfId="3" applyFont="1" applyBorder="1" applyAlignment="1">
      <alignment horizontal="center" vertical="center" wrapText="1"/>
    </xf>
    <xf numFmtId="0" fontId="8" fillId="0" borderId="1" xfId="4" applyFont="1" applyBorder="1" applyAlignment="1">
      <alignment horizontal="center" vertical="center" wrapText="1"/>
    </xf>
    <xf numFmtId="0" fontId="9" fillId="0" borderId="1" xfId="29" applyFont="1" applyBorder="1" applyAlignment="1">
      <alignment horizontal="left" wrapText="1"/>
    </xf>
    <xf numFmtId="0" fontId="9" fillId="0" borderId="1" xfId="30" applyFont="1" applyBorder="1" applyAlignment="1">
      <alignment horizontal="left" wrapText="1"/>
    </xf>
    <xf numFmtId="0" fontId="9" fillId="5" borderId="1" xfId="34" applyFont="1" applyFill="1" applyBorder="1" applyAlignment="1">
      <alignment horizontal="center" vertical="center" wrapText="1"/>
    </xf>
    <xf numFmtId="0" fontId="9" fillId="5" borderId="1" xfId="38" applyFont="1" applyFill="1" applyBorder="1" applyAlignment="1">
      <alignment horizontal="center" vertical="center" wrapText="1"/>
    </xf>
    <xf numFmtId="0" fontId="9" fillId="5" borderId="1" xfId="42" applyFont="1" applyFill="1" applyBorder="1" applyAlignment="1">
      <alignment horizontal="center" vertical="center" wrapText="1"/>
    </xf>
    <xf numFmtId="0" fontId="8" fillId="4" borderId="4" xfId="2" applyFont="1" applyFill="1" applyBorder="1" applyAlignment="1">
      <alignment horizontal="center" vertical="center" wrapText="1"/>
    </xf>
    <xf numFmtId="0" fontId="8" fillId="4" borderId="7" xfId="2" applyFont="1" applyFill="1" applyBorder="1" applyAlignment="1">
      <alignment horizontal="center" vertical="center" wrapText="1"/>
    </xf>
    <xf numFmtId="0" fontId="8" fillId="4" borderId="5" xfId="2" applyFont="1" applyFill="1" applyBorder="1" applyAlignment="1">
      <alignment horizontal="center" vertical="center" wrapText="1"/>
    </xf>
    <xf numFmtId="0" fontId="9" fillId="0" borderId="3" xfId="56" applyFont="1" applyBorder="1" applyAlignment="1">
      <alignment horizontal="center" vertical="center" wrapText="1"/>
    </xf>
    <xf numFmtId="0" fontId="9" fillId="0" borderId="6" xfId="56" applyFont="1" applyBorder="1" applyAlignment="1">
      <alignment horizontal="center" vertical="center" wrapText="1"/>
    </xf>
    <xf numFmtId="0" fontId="9" fillId="0" borderId="3" xfId="6" applyFont="1" applyBorder="1" applyAlignment="1">
      <alignment horizontal="center" wrapText="1"/>
    </xf>
    <xf numFmtId="0" fontId="9" fillId="0" borderId="6" xfId="6" applyFont="1" applyBorder="1" applyAlignment="1">
      <alignment horizontal="center" wrapText="1"/>
    </xf>
    <xf numFmtId="0" fontId="9" fillId="0" borderId="3" xfId="7" applyFont="1" applyBorder="1" applyAlignment="1">
      <alignment horizontal="center" vertical="center" wrapText="1"/>
    </xf>
    <xf numFmtId="0" fontId="9" fillId="0" borderId="6" xfId="7" applyFont="1" applyBorder="1" applyAlignment="1">
      <alignment horizontal="center" vertical="center" wrapText="1"/>
    </xf>
    <xf numFmtId="0" fontId="14" fillId="4" borderId="0" xfId="0" applyFont="1" applyFill="1" applyBorder="1" applyAlignment="1">
      <alignment horizontal="left"/>
    </xf>
    <xf numFmtId="0" fontId="9" fillId="0" borderId="3" xfId="5" applyFont="1" applyBorder="1" applyAlignment="1">
      <alignment horizontal="center" wrapText="1"/>
    </xf>
    <xf numFmtId="0" fontId="9" fillId="0" borderId="6" xfId="5" applyFont="1" applyBorder="1" applyAlignment="1">
      <alignment horizontal="center" wrapText="1"/>
    </xf>
    <xf numFmtId="0" fontId="9" fillId="0" borderId="4" xfId="7" applyFont="1" applyBorder="1" applyAlignment="1">
      <alignment horizontal="center" wrapText="1"/>
    </xf>
    <xf numFmtId="0" fontId="9" fillId="0" borderId="5" xfId="7" applyFont="1" applyBorder="1" applyAlignment="1">
      <alignment horizontal="center" wrapText="1"/>
    </xf>
    <xf numFmtId="0" fontId="2" fillId="0" borderId="0" xfId="0" applyFont="1" applyAlignment="1">
      <alignment horizontal="left"/>
    </xf>
    <xf numFmtId="0" fontId="2" fillId="0" borderId="2" xfId="0" applyFont="1" applyBorder="1" applyAlignment="1">
      <alignment horizontal="left"/>
    </xf>
    <xf numFmtId="0" fontId="3" fillId="0" borderId="0" xfId="0" applyFont="1" applyAlignment="1">
      <alignment horizontal="left"/>
    </xf>
  </cellXfs>
  <cellStyles count="100">
    <cellStyle name="Normal" xfId="0" builtinId="0"/>
    <cellStyle name="Normal 2" xfId="1" xr:uid="{00000000-0005-0000-0000-000001000000}"/>
    <cellStyle name="style1721742178755" xfId="53" xr:uid="{00000000-0005-0000-0000-000002000000}"/>
    <cellStyle name="style1721742178912" xfId="3" xr:uid="{00000000-0005-0000-0000-000003000000}"/>
    <cellStyle name="style1721742178942" xfId="4" xr:uid="{00000000-0005-0000-0000-000004000000}"/>
    <cellStyle name="style1721742178975" xfId="2" xr:uid="{00000000-0005-0000-0000-000005000000}"/>
    <cellStyle name="style1721742179059" xfId="38" xr:uid="{00000000-0005-0000-0000-000006000000}"/>
    <cellStyle name="style1721742179091" xfId="39" xr:uid="{00000000-0005-0000-0000-000007000000}"/>
    <cellStyle name="style1721742179135" xfId="42" xr:uid="{00000000-0005-0000-0000-000008000000}"/>
    <cellStyle name="style1721742179167" xfId="43" xr:uid="{00000000-0005-0000-0000-000009000000}"/>
    <cellStyle name="style1721742179335" xfId="54" xr:uid="{00000000-0005-0000-0000-00000A000000}"/>
    <cellStyle name="style1721742179359" xfId="5" xr:uid="{00000000-0005-0000-0000-00000B000000}"/>
    <cellStyle name="style1721742179390" xfId="75" xr:uid="{00000000-0005-0000-0000-00000C000000}"/>
    <cellStyle name="style1721742179424" xfId="6" xr:uid="{00000000-0005-0000-0000-00000D000000}"/>
    <cellStyle name="style1721742179452" xfId="59" xr:uid="{00000000-0005-0000-0000-00000E000000}"/>
    <cellStyle name="style1721742179483" xfId="7" xr:uid="{00000000-0005-0000-0000-00000F000000}"/>
    <cellStyle name="style1721742179508" xfId="9" xr:uid="{00000000-0005-0000-0000-000010000000}"/>
    <cellStyle name="style1721742179541" xfId="8" xr:uid="{00000000-0005-0000-0000-000011000000}"/>
    <cellStyle name="style1721742179574" xfId="10" xr:uid="{00000000-0005-0000-0000-000012000000}"/>
    <cellStyle name="style1721742179613" xfId="47" xr:uid="{00000000-0005-0000-0000-000013000000}"/>
    <cellStyle name="style1721742179675" xfId="48" xr:uid="{00000000-0005-0000-0000-000014000000}"/>
    <cellStyle name="style1721742179708" xfId="23" xr:uid="{00000000-0005-0000-0000-000015000000}"/>
    <cellStyle name="style1721742179741" xfId="12" xr:uid="{00000000-0005-0000-0000-000016000000}"/>
    <cellStyle name="style1721742179793" xfId="13" xr:uid="{00000000-0005-0000-0000-000017000000}"/>
    <cellStyle name="style1721742179825" xfId="14" xr:uid="{00000000-0005-0000-0000-000018000000}"/>
    <cellStyle name="style1721742179858" xfId="15" xr:uid="{00000000-0005-0000-0000-000019000000}"/>
    <cellStyle name="style1721742179875" xfId="16" xr:uid="{00000000-0005-0000-0000-00001A000000}"/>
    <cellStyle name="style1721742179909" xfId="18" xr:uid="{00000000-0005-0000-0000-00001B000000}"/>
    <cellStyle name="style1721742179957" xfId="19" xr:uid="{00000000-0005-0000-0000-00001C000000}"/>
    <cellStyle name="style1721742179992" xfId="20" xr:uid="{00000000-0005-0000-0000-00001D000000}"/>
    <cellStyle name="style1721742180025" xfId="21" xr:uid="{00000000-0005-0000-0000-00001E000000}"/>
    <cellStyle name="style1721742180043" xfId="22" xr:uid="{00000000-0005-0000-0000-00001F000000}"/>
    <cellStyle name="style1721742180076" xfId="24" xr:uid="{00000000-0005-0000-0000-000020000000}"/>
    <cellStyle name="style1721742180111" xfId="25" xr:uid="{00000000-0005-0000-0000-000021000000}"/>
    <cellStyle name="style1721742180163" xfId="26" xr:uid="{00000000-0005-0000-0000-000022000000}"/>
    <cellStyle name="style1721742180204" xfId="27" xr:uid="{00000000-0005-0000-0000-000023000000}"/>
    <cellStyle name="style1721742180258" xfId="28" xr:uid="{00000000-0005-0000-0000-000024000000}"/>
    <cellStyle name="style1721742180291" xfId="29" xr:uid="{00000000-0005-0000-0000-000025000000}"/>
    <cellStyle name="style1721742180335" xfId="30" xr:uid="{00000000-0005-0000-0000-000026000000}"/>
    <cellStyle name="style1721742180376" xfId="31" xr:uid="{00000000-0005-0000-0000-000027000000}"/>
    <cellStyle name="style1721742180409" xfId="32" xr:uid="{00000000-0005-0000-0000-000028000000}"/>
    <cellStyle name="style1721742180456" xfId="33" xr:uid="{00000000-0005-0000-0000-000029000000}"/>
    <cellStyle name="style1721742180532" xfId="34" xr:uid="{00000000-0005-0000-0000-00002A000000}"/>
    <cellStyle name="style1721742180580" xfId="35" xr:uid="{00000000-0005-0000-0000-00002B000000}"/>
    <cellStyle name="style1721742180623" xfId="36" xr:uid="{00000000-0005-0000-0000-00002C000000}"/>
    <cellStyle name="style1721742180650" xfId="37" xr:uid="{00000000-0005-0000-0000-00002D000000}"/>
    <cellStyle name="style1721742180675" xfId="40" xr:uid="{00000000-0005-0000-0000-00002E000000}"/>
    <cellStyle name="style1721742180692" xfId="41" xr:uid="{00000000-0005-0000-0000-00002F000000}"/>
    <cellStyle name="style1721742180708" xfId="44" xr:uid="{00000000-0005-0000-0000-000030000000}"/>
    <cellStyle name="style1721742180740" xfId="45" xr:uid="{00000000-0005-0000-0000-000031000000}"/>
    <cellStyle name="style1721742180758" xfId="46" xr:uid="{00000000-0005-0000-0000-000032000000}"/>
    <cellStyle name="style1721742180790" xfId="49" xr:uid="{00000000-0005-0000-0000-000033000000}"/>
    <cellStyle name="style1721742180817" xfId="50" xr:uid="{00000000-0005-0000-0000-000034000000}"/>
    <cellStyle name="style1721742180841" xfId="51" xr:uid="{00000000-0005-0000-0000-000035000000}"/>
    <cellStyle name="style1721742180857" xfId="52" xr:uid="{00000000-0005-0000-0000-000036000000}"/>
    <cellStyle name="style1721742180884" xfId="55" xr:uid="{00000000-0005-0000-0000-000037000000}"/>
    <cellStyle name="style1721742180910" xfId="56" xr:uid="{00000000-0005-0000-0000-000038000000}"/>
    <cellStyle name="style1721742180925" xfId="57" xr:uid="{00000000-0005-0000-0000-000039000000}"/>
    <cellStyle name="style1721742180983" xfId="58" xr:uid="{00000000-0005-0000-0000-00003A000000}"/>
    <cellStyle name="style1721742181041" xfId="62" xr:uid="{00000000-0005-0000-0000-00003B000000}"/>
    <cellStyle name="style1721742181075" xfId="60" xr:uid="{00000000-0005-0000-0000-00003C000000}"/>
    <cellStyle name="style1721742181109" xfId="61" xr:uid="{00000000-0005-0000-0000-00003D000000}"/>
    <cellStyle name="style1721742181124" xfId="63" xr:uid="{00000000-0005-0000-0000-00003E000000}"/>
    <cellStyle name="style1721742181166" xfId="64" xr:uid="{00000000-0005-0000-0000-00003F000000}"/>
    <cellStyle name="style1721742181205" xfId="65" xr:uid="{00000000-0005-0000-0000-000040000000}"/>
    <cellStyle name="style1721742181240" xfId="66" xr:uid="{00000000-0005-0000-0000-000041000000}"/>
    <cellStyle name="style1721742181264" xfId="67" xr:uid="{00000000-0005-0000-0000-000042000000}"/>
    <cellStyle name="style1721742181311" xfId="68" xr:uid="{00000000-0005-0000-0000-000043000000}"/>
    <cellStyle name="style1721742181325" xfId="69" xr:uid="{00000000-0005-0000-0000-000044000000}"/>
    <cellStyle name="style1721742181357" xfId="70" xr:uid="{00000000-0005-0000-0000-000045000000}"/>
    <cellStyle name="style1721742181374" xfId="72" xr:uid="{00000000-0005-0000-0000-000046000000}"/>
    <cellStyle name="style1721742181406" xfId="73" xr:uid="{00000000-0005-0000-0000-000047000000}"/>
    <cellStyle name="style1721742181507" xfId="74" xr:uid="{00000000-0005-0000-0000-000048000000}"/>
    <cellStyle name="style1721742181540" xfId="76" xr:uid="{00000000-0005-0000-0000-000049000000}"/>
    <cellStyle name="style1721742181564" xfId="77" xr:uid="{00000000-0005-0000-0000-00004A000000}"/>
    <cellStyle name="style1721742181583" xfId="78" xr:uid="{00000000-0005-0000-0000-00004B000000}"/>
    <cellStyle name="style1721742181609" xfId="79" xr:uid="{00000000-0005-0000-0000-00004C000000}"/>
    <cellStyle name="style1721742181657" xfId="80" xr:uid="{00000000-0005-0000-0000-00004D000000}"/>
    <cellStyle name="style1721744081775" xfId="71" xr:uid="{00000000-0005-0000-0000-00004E000000}"/>
    <cellStyle name="style1721744082941" xfId="11" xr:uid="{00000000-0005-0000-0000-00004F000000}"/>
    <cellStyle name="style1721744083516" xfId="17" xr:uid="{00000000-0005-0000-0000-000050000000}"/>
    <cellStyle name="style1721791968343" xfId="84" xr:uid="{00000000-0005-0000-0000-000051000000}"/>
    <cellStyle name="style1721791968454" xfId="82" xr:uid="{00000000-0005-0000-0000-000052000000}"/>
    <cellStyle name="style1721791968963" xfId="83" xr:uid="{00000000-0005-0000-0000-000053000000}"/>
    <cellStyle name="style1721791969308" xfId="81" xr:uid="{00000000-0005-0000-0000-000054000000}"/>
    <cellStyle name="style1721792346205" xfId="85" xr:uid="{00000000-0005-0000-0000-000055000000}"/>
    <cellStyle name="style1721792346241" xfId="86" xr:uid="{00000000-0005-0000-0000-000056000000}"/>
    <cellStyle name="style1721792346298" xfId="87" xr:uid="{00000000-0005-0000-0000-000057000000}"/>
    <cellStyle name="style1721792346333" xfId="88" xr:uid="{00000000-0005-0000-0000-000058000000}"/>
    <cellStyle name="style1721792346364" xfId="89" xr:uid="{00000000-0005-0000-0000-000059000000}"/>
    <cellStyle name="style1721792346411" xfId="90" xr:uid="{00000000-0005-0000-0000-00005A000000}"/>
    <cellStyle name="style1721792346484" xfId="91" xr:uid="{00000000-0005-0000-0000-00005B000000}"/>
    <cellStyle name="style1721792346598" xfId="92" xr:uid="{00000000-0005-0000-0000-00005C000000}"/>
    <cellStyle name="style1721792346682" xfId="93" xr:uid="{00000000-0005-0000-0000-00005D000000}"/>
    <cellStyle name="style1721792346720" xfId="94" xr:uid="{00000000-0005-0000-0000-00005E000000}"/>
    <cellStyle name="style1721792346769" xfId="95" xr:uid="{00000000-0005-0000-0000-00005F000000}"/>
    <cellStyle name="style1721792346807" xfId="96" xr:uid="{00000000-0005-0000-0000-000060000000}"/>
    <cellStyle name="style1721792346863" xfId="97" xr:uid="{00000000-0005-0000-0000-000061000000}"/>
    <cellStyle name="style1721792346905" xfId="98" xr:uid="{00000000-0005-0000-0000-000062000000}"/>
    <cellStyle name="style1721792346964" xfId="99" xr:uid="{00000000-0005-0000-0000-000063000000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66"/>
  <sheetViews>
    <sheetView tabSelected="1" zoomScaleNormal="100" workbookViewId="0">
      <selection activeCell="X12" sqref="W11:X12"/>
    </sheetView>
  </sheetViews>
  <sheetFormatPr baseColWidth="10" defaultColWidth="9.1640625" defaultRowHeight="12" customHeight="1"/>
  <cols>
    <col min="1" max="1" width="9.1640625" style="2"/>
    <col min="2" max="2" width="11.1640625" style="2" customWidth="1"/>
    <col min="3" max="5" width="9.33203125" style="2" bestFit="1" customWidth="1"/>
    <col min="6" max="6" width="8.1640625" style="2" bestFit="1" customWidth="1"/>
    <col min="7" max="8" width="7.1640625" style="2" bestFit="1" customWidth="1"/>
    <col min="9" max="9" width="7.6640625" style="2" bestFit="1" customWidth="1"/>
    <col min="10" max="12" width="9.5" style="2" bestFit="1" customWidth="1"/>
    <col min="13" max="16" width="6.5" style="2" bestFit="1" customWidth="1"/>
    <col min="17" max="18" width="5.5" style="2" bestFit="1" customWidth="1"/>
    <col min="19" max="19" width="9" style="2" customWidth="1"/>
    <col min="20" max="16384" width="9.1640625" style="2"/>
  </cols>
  <sheetData>
    <row r="1" spans="1:20" s="200" customFormat="1" ht="12" customHeight="1">
      <c r="A1" s="200" t="s">
        <v>157</v>
      </c>
    </row>
    <row r="2" spans="1:20" ht="12" customHeight="1">
      <c r="A2" s="1" t="s">
        <v>26</v>
      </c>
    </row>
    <row r="3" spans="1:20" ht="12" customHeight="1">
      <c r="A3" s="3" t="s">
        <v>21</v>
      </c>
    </row>
    <row r="4" spans="1:20" s="7" customFormat="1" ht="12" customHeight="1">
      <c r="A4" s="4" t="s">
        <v>5</v>
      </c>
      <c r="B4" s="4" t="s">
        <v>6</v>
      </c>
      <c r="C4" s="5" t="s">
        <v>7</v>
      </c>
      <c r="D4" s="5" t="s">
        <v>8</v>
      </c>
      <c r="E4" s="5" t="s">
        <v>9</v>
      </c>
      <c r="F4" s="6" t="s">
        <v>10</v>
      </c>
      <c r="G4" s="6" t="s">
        <v>11</v>
      </c>
      <c r="H4" s="6" t="s">
        <v>12</v>
      </c>
      <c r="I4" s="6" t="s">
        <v>13</v>
      </c>
      <c r="J4" s="6" t="s">
        <v>14</v>
      </c>
      <c r="K4" s="6" t="s">
        <v>15</v>
      </c>
      <c r="L4" s="6" t="s">
        <v>16</v>
      </c>
      <c r="M4" s="6" t="s">
        <v>0</v>
      </c>
      <c r="N4" s="4" t="s">
        <v>17</v>
      </c>
      <c r="O4" s="4" t="s">
        <v>18</v>
      </c>
      <c r="P4" s="4" t="s">
        <v>19</v>
      </c>
      <c r="Q4" s="6" t="s">
        <v>16</v>
      </c>
      <c r="R4" s="6" t="s">
        <v>0</v>
      </c>
      <c r="S4" s="6" t="s">
        <v>1</v>
      </c>
    </row>
    <row r="5" spans="1:20" s="7" customFormat="1" ht="12" customHeight="1">
      <c r="A5" s="8" t="s">
        <v>20</v>
      </c>
      <c r="B5" s="8" t="s">
        <v>23</v>
      </c>
      <c r="C5" s="9">
        <v>16.04</v>
      </c>
      <c r="D5" s="9">
        <v>15.77</v>
      </c>
      <c r="E5" s="9">
        <v>15.75</v>
      </c>
      <c r="F5" s="10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</row>
    <row r="6" spans="1:20" s="7" customFormat="1" ht="12" customHeight="1">
      <c r="A6" s="8"/>
      <c r="B6" s="8" t="s">
        <v>24</v>
      </c>
      <c r="C6" s="9">
        <v>15.35</v>
      </c>
      <c r="D6" s="9">
        <v>15.51</v>
      </c>
      <c r="E6" s="9">
        <v>15.64</v>
      </c>
      <c r="F6" s="10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</row>
    <row r="7" spans="1:20" s="7" customFormat="1" ht="12" customHeight="1">
      <c r="A7" s="8"/>
      <c r="B7" s="8" t="s">
        <v>25</v>
      </c>
      <c r="C7" s="9">
        <v>14.13</v>
      </c>
      <c r="D7" s="9">
        <v>14.35</v>
      </c>
      <c r="E7" s="9">
        <v>14.27</v>
      </c>
      <c r="F7" s="10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</row>
    <row r="8" spans="1:20" s="7" customFormat="1" ht="12" customHeight="1">
      <c r="A8" s="11" t="s">
        <v>27</v>
      </c>
      <c r="B8" s="11" t="s">
        <v>23</v>
      </c>
      <c r="C8" s="12">
        <v>19.97</v>
      </c>
      <c r="D8" s="12">
        <v>19.899999999999999</v>
      </c>
      <c r="E8" s="12">
        <v>20</v>
      </c>
      <c r="F8" s="13">
        <f>15.85-C8</f>
        <v>-4.1199999999999992</v>
      </c>
      <c r="G8" s="14">
        <f>15.85-D8</f>
        <v>-4.0499999999999989</v>
      </c>
      <c r="H8" s="14">
        <f>15.85-E8</f>
        <v>-4.1500000000000004</v>
      </c>
      <c r="I8" s="14">
        <f>2^F8</f>
        <v>5.7511728164054719E-2</v>
      </c>
      <c r="J8" s="14">
        <f t="shared" ref="J8:K10" si="0">2^G8</f>
        <v>6.0371020557802905E-2</v>
      </c>
      <c r="K8" s="14">
        <f t="shared" si="0"/>
        <v>5.6328153913176866E-2</v>
      </c>
      <c r="L8" s="15">
        <f>AVERAGE(I8:K8)</f>
        <v>5.8070300878344833E-2</v>
      </c>
      <c r="M8" s="15">
        <f>STDEV(I8:K8)</f>
        <v>2.0785079466818304E-3</v>
      </c>
      <c r="N8" s="14">
        <f>I8/L8</f>
        <v>0.99038109488255788</v>
      </c>
      <c r="O8" s="14">
        <f>J8/L8</f>
        <v>1.0396195584431016</v>
      </c>
      <c r="P8" s="14">
        <f>K8/L8</f>
        <v>0.9699993466743404</v>
      </c>
      <c r="Q8" s="15">
        <f>AVERAGE(N8:P8)</f>
        <v>1</v>
      </c>
      <c r="R8" s="15">
        <f>STDEV(N8:P8)</f>
        <v>3.5792959830468818E-2</v>
      </c>
      <c r="S8" s="11"/>
    </row>
    <row r="9" spans="1:20" s="7" customFormat="1" ht="12" customHeight="1">
      <c r="A9" s="11"/>
      <c r="B9" s="11" t="s">
        <v>24</v>
      </c>
      <c r="C9" s="12">
        <v>20.93</v>
      </c>
      <c r="D9" s="12">
        <v>20.98</v>
      </c>
      <c r="E9" s="12">
        <v>20.85</v>
      </c>
      <c r="F9" s="13">
        <f>15.5-C9</f>
        <v>-5.43</v>
      </c>
      <c r="G9" s="14">
        <f t="shared" ref="G9:H9" si="1">15.5-D9</f>
        <v>-5.48</v>
      </c>
      <c r="H9" s="14">
        <f t="shared" si="1"/>
        <v>-5.3500000000000014</v>
      </c>
      <c r="I9" s="14">
        <f t="shared" ref="I9:I10" si="2">2^F9</f>
        <v>2.3195680791078904E-2</v>
      </c>
      <c r="J9" s="14">
        <f t="shared" si="0"/>
        <v>2.2405550750247305E-2</v>
      </c>
      <c r="K9" s="14">
        <f t="shared" si="0"/>
        <v>2.4518253059273437E-2</v>
      </c>
      <c r="L9" s="15">
        <f t="shared" ref="L9:L10" si="3">AVERAGE(I9:K9)</f>
        <v>2.3373161533533218E-2</v>
      </c>
      <c r="M9" s="15">
        <f t="shared" ref="M9:M10" si="4">STDEV(I9:K9)</f>
        <v>1.0674747407305187E-3</v>
      </c>
      <c r="N9" s="14">
        <f>I9/L8</f>
        <v>0.39944137433820104</v>
      </c>
      <c r="O9" s="14">
        <f>J9/L8</f>
        <v>0.38583493474893676</v>
      </c>
      <c r="P9" s="14">
        <f>K9/L8</f>
        <v>0.42221673882210953</v>
      </c>
      <c r="Q9" s="15">
        <f t="shared" ref="Q9:Q10" si="5">AVERAGE(N9:P9)</f>
        <v>0.40249768263641572</v>
      </c>
      <c r="R9" s="15">
        <f t="shared" ref="R9:R10" si="6">STDEV(N9:P9)</f>
        <v>1.8382455826547899E-2</v>
      </c>
      <c r="S9" s="11">
        <f>TTEST(N8:P8,N9:P9,2,2)</f>
        <v>1.3573976929531126E-5</v>
      </c>
      <c r="T9" s="7" t="s">
        <v>3</v>
      </c>
    </row>
    <row r="10" spans="1:20" s="7" customFormat="1" ht="12" customHeight="1">
      <c r="A10" s="11"/>
      <c r="B10" s="11" t="s">
        <v>25</v>
      </c>
      <c r="C10" s="12">
        <v>19.690000000000001</v>
      </c>
      <c r="D10" s="12">
        <v>19.8</v>
      </c>
      <c r="E10" s="12">
        <v>19.829999999999998</v>
      </c>
      <c r="F10" s="13">
        <f>14.25-C10</f>
        <v>-5.4400000000000013</v>
      </c>
      <c r="G10" s="14">
        <f t="shared" ref="G10:H10" si="7">14.25-D10</f>
        <v>-5.5500000000000007</v>
      </c>
      <c r="H10" s="14">
        <f t="shared" si="7"/>
        <v>-5.5799999999999983</v>
      </c>
      <c r="I10" s="14">
        <f t="shared" si="2"/>
        <v>2.3035456520173442E-2</v>
      </c>
      <c r="J10" s="14">
        <f t="shared" si="0"/>
        <v>2.1344379011787418E-2</v>
      </c>
      <c r="K10" s="14">
        <f t="shared" si="0"/>
        <v>2.0905118043533032E-2</v>
      </c>
      <c r="L10" s="15">
        <f t="shared" si="3"/>
        <v>2.1761651191831294E-2</v>
      </c>
      <c r="M10" s="15">
        <f t="shared" si="4"/>
        <v>1.1247988977779869E-3</v>
      </c>
      <c r="N10" s="14">
        <f>I10/L8</f>
        <v>0.39668223122232282</v>
      </c>
      <c r="O10" s="14">
        <f>J10/L8</f>
        <v>0.36756101981464012</v>
      </c>
      <c r="P10" s="14">
        <f>K10/L8</f>
        <v>0.35999672340820987</v>
      </c>
      <c r="Q10" s="15">
        <f t="shared" si="5"/>
        <v>0.37474665814839092</v>
      </c>
      <c r="R10" s="15">
        <f t="shared" si="6"/>
        <v>1.9369606851777802E-2</v>
      </c>
      <c r="S10" s="11">
        <f>TTEST(N8:P8,N10:P10,2,2)</f>
        <v>1.1854795501759951E-5</v>
      </c>
      <c r="T10" s="7" t="s">
        <v>3</v>
      </c>
    </row>
    <row r="11" spans="1:20" s="7" customFormat="1" ht="12" customHeight="1">
      <c r="A11" s="8" t="s">
        <v>28</v>
      </c>
      <c r="B11" s="8" t="s">
        <v>23</v>
      </c>
      <c r="C11" s="9">
        <v>19.5</v>
      </c>
      <c r="D11" s="9">
        <v>19.25</v>
      </c>
      <c r="E11" s="9">
        <v>19.38</v>
      </c>
      <c r="F11" s="16">
        <f t="shared" ref="F11" si="8">15.85-C11</f>
        <v>-3.6500000000000004</v>
      </c>
      <c r="G11" s="17">
        <f t="shared" ref="G11" si="9">15.85-D11</f>
        <v>-3.4000000000000004</v>
      </c>
      <c r="H11" s="17">
        <f t="shared" ref="H11" si="10">15.85-E11</f>
        <v>-3.5299999999999994</v>
      </c>
      <c r="I11" s="17">
        <f>2^F11</f>
        <v>7.9660039207453862E-2</v>
      </c>
      <c r="J11" s="17">
        <f t="shared" ref="J11:J13" si="11">2^G11</f>
        <v>9.4732285406899847E-2</v>
      </c>
      <c r="K11" s="17">
        <f t="shared" ref="K11:K13" si="12">2^H11</f>
        <v>8.6569341756932858E-2</v>
      </c>
      <c r="L11" s="18">
        <f>AVERAGE(I11:K11)</f>
        <v>8.6987222123762198E-2</v>
      </c>
      <c r="M11" s="18">
        <f>STDEV(I11:K11)</f>
        <v>7.5448074445219971E-3</v>
      </c>
      <c r="N11" s="17">
        <f>I11/L11</f>
        <v>0.91576713524793918</v>
      </c>
      <c r="O11" s="17">
        <f>J11/L11</f>
        <v>1.0890367929225082</v>
      </c>
      <c r="P11" s="17">
        <f>K11/L11</f>
        <v>0.99519607182955216</v>
      </c>
      <c r="Q11" s="18">
        <f>AVERAGE(N11:P11)</f>
        <v>0.99999999999999989</v>
      </c>
      <c r="R11" s="18">
        <f>STDEV(N11:P11)</f>
        <v>8.6734663555384242E-2</v>
      </c>
      <c r="S11" s="8"/>
    </row>
    <row r="12" spans="1:20" s="7" customFormat="1" ht="12" customHeight="1">
      <c r="A12" s="8"/>
      <c r="B12" s="8" t="s">
        <v>24</v>
      </c>
      <c r="C12" s="9">
        <v>19.7</v>
      </c>
      <c r="D12" s="9">
        <v>19.8</v>
      </c>
      <c r="E12" s="9">
        <v>19.690000000000001</v>
      </c>
      <c r="F12" s="16">
        <f t="shared" ref="F12" si="13">15.5-C12</f>
        <v>-4.1999999999999993</v>
      </c>
      <c r="G12" s="17">
        <f t="shared" ref="G12" si="14">15.5-D12</f>
        <v>-4.3000000000000007</v>
      </c>
      <c r="H12" s="17">
        <f t="shared" ref="H12" si="15">15.5-E12</f>
        <v>-4.1900000000000013</v>
      </c>
      <c r="I12" s="17">
        <f t="shared" ref="I12:I13" si="16">2^F12</f>
        <v>5.4409410206007786E-2</v>
      </c>
      <c r="J12" s="17">
        <f t="shared" si="11"/>
        <v>5.0765774772264703E-2</v>
      </c>
      <c r="K12" s="17">
        <f t="shared" si="12"/>
        <v>5.4787857582252138E-2</v>
      </c>
      <c r="L12" s="18">
        <f t="shared" ref="L12:L13" si="17">AVERAGE(I12:K12)</f>
        <v>5.3321014186841542E-2</v>
      </c>
      <c r="M12" s="18">
        <f t="shared" ref="M12:M13" si="18">STDEV(I12:K12)</f>
        <v>2.2209777021622253E-3</v>
      </c>
      <c r="N12" s="17">
        <f>I12/L11</f>
        <v>0.62548738628066647</v>
      </c>
      <c r="O12" s="17">
        <f>J12/L11</f>
        <v>0.58360036718998842</v>
      </c>
      <c r="P12" s="17">
        <f>K12/L11</f>
        <v>0.62983799510578697</v>
      </c>
      <c r="Q12" s="18">
        <f t="shared" ref="Q12:Q13" si="19">AVERAGE(N12:P12)</f>
        <v>0.61297524952548066</v>
      </c>
      <c r="R12" s="18">
        <f t="shared" ref="R12:R13" si="20">STDEV(N12:P12)</f>
        <v>2.5532229308372446E-2</v>
      </c>
      <c r="S12" s="8">
        <f>TTEST(N11:P11,N12:P12,2,2)</f>
        <v>1.7659983748657506E-3</v>
      </c>
      <c r="T12" s="7" t="s">
        <v>2</v>
      </c>
    </row>
    <row r="13" spans="1:20" s="7" customFormat="1" ht="12" customHeight="1">
      <c r="A13" s="8"/>
      <c r="B13" s="8" t="s">
        <v>25</v>
      </c>
      <c r="C13" s="9">
        <v>18.97</v>
      </c>
      <c r="D13" s="9">
        <v>18.829999999999998</v>
      </c>
      <c r="E13" s="9">
        <v>18.920000000000002</v>
      </c>
      <c r="F13" s="16">
        <f t="shared" ref="F13" si="21">14.25-C13</f>
        <v>-4.7199999999999989</v>
      </c>
      <c r="G13" s="17">
        <f t="shared" ref="G13" si="22">14.25-D13</f>
        <v>-4.5799999999999983</v>
      </c>
      <c r="H13" s="17">
        <f t="shared" ref="H13" si="23">14.25-E13</f>
        <v>-4.6700000000000017</v>
      </c>
      <c r="I13" s="17">
        <f t="shared" si="16"/>
        <v>3.7943590137345246E-2</v>
      </c>
      <c r="J13" s="17">
        <f t="shared" si="11"/>
        <v>4.1810236087066063E-2</v>
      </c>
      <c r="K13" s="17">
        <f t="shared" si="12"/>
        <v>3.9281667953807102E-2</v>
      </c>
      <c r="L13" s="18">
        <f t="shared" si="17"/>
        <v>3.9678498059406132E-2</v>
      </c>
      <c r="M13" s="18">
        <f t="shared" si="18"/>
        <v>1.9636301394752036E-3</v>
      </c>
      <c r="N13" s="17">
        <f>I13/L11</f>
        <v>0.43619728519851469</v>
      </c>
      <c r="O13" s="17">
        <f>J13/L11</f>
        <v>0.48064802009173263</v>
      </c>
      <c r="P13" s="17">
        <f>K13/L11</f>
        <v>0.45157974924085514</v>
      </c>
      <c r="Q13" s="18">
        <f t="shared" si="19"/>
        <v>0.45614168484370082</v>
      </c>
      <c r="R13" s="18">
        <f t="shared" si="20"/>
        <v>2.2573776832204417E-2</v>
      </c>
      <c r="S13" s="8">
        <f>TTEST(N11:P11,N13:P13,2,2)</f>
        <v>4.633401570095562E-4</v>
      </c>
      <c r="T13" s="7" t="s">
        <v>3</v>
      </c>
    </row>
    <row r="14" spans="1:20" s="7" customFormat="1" ht="12" customHeight="1">
      <c r="A14" s="11" t="s">
        <v>29</v>
      </c>
      <c r="B14" s="11" t="s">
        <v>23</v>
      </c>
      <c r="C14" s="12">
        <v>31.75</v>
      </c>
      <c r="D14" s="12">
        <v>31.87</v>
      </c>
      <c r="E14" s="12">
        <v>31.45</v>
      </c>
      <c r="F14" s="13">
        <f t="shared" ref="F14" si="24">15.85-C14</f>
        <v>-15.9</v>
      </c>
      <c r="G14" s="14">
        <f t="shared" ref="G14" si="25">15.85-D14</f>
        <v>-16.020000000000003</v>
      </c>
      <c r="H14" s="14">
        <f t="shared" ref="H14" si="26">15.85-E14</f>
        <v>-15.6</v>
      </c>
      <c r="I14" s="14">
        <f>2^F14</f>
        <v>1.6353965187626536E-5</v>
      </c>
      <c r="J14" s="14">
        <f t="shared" ref="J14:J16" si="27">2^G14</f>
        <v>1.5048716804403035E-5</v>
      </c>
      <c r="K14" s="14">
        <f t="shared" ref="K14:K16" si="28">2^H14</f>
        <v>2.0134092876783671E-5</v>
      </c>
      <c r="L14" s="15">
        <f>AVERAGE(I14:K14)</f>
        <v>1.7178924956271081E-5</v>
      </c>
      <c r="M14" s="15">
        <f>STDEV(I14:K14)</f>
        <v>2.6411515318695592E-6</v>
      </c>
      <c r="N14" s="14">
        <f>I14/L14</f>
        <v>0.95197838218954456</v>
      </c>
      <c r="O14" s="14">
        <f>J14/L14</f>
        <v>0.87599875095266511</v>
      </c>
      <c r="P14" s="14">
        <f>K14/L14</f>
        <v>1.1720228668577901</v>
      </c>
      <c r="Q14" s="15">
        <f>AVERAGE(N14:P14)</f>
        <v>1</v>
      </c>
      <c r="R14" s="15">
        <f>STDEV(N14:P14)</f>
        <v>0.15374370273999058</v>
      </c>
      <c r="S14" s="11"/>
    </row>
    <row r="15" spans="1:20" s="7" customFormat="1" ht="12" customHeight="1">
      <c r="A15" s="11"/>
      <c r="B15" s="11" t="s">
        <v>24</v>
      </c>
      <c r="C15" s="12">
        <v>31.86</v>
      </c>
      <c r="D15" s="12">
        <v>32.200000000000003</v>
      </c>
      <c r="E15" s="12">
        <v>31.93</v>
      </c>
      <c r="F15" s="13">
        <f t="shared" ref="F15" si="29">15.5-C15</f>
        <v>-16.36</v>
      </c>
      <c r="G15" s="14">
        <f t="shared" ref="G15" si="30">15.5-D15</f>
        <v>-16.700000000000003</v>
      </c>
      <c r="H15" s="14">
        <f t="shared" ref="H15" si="31">15.5-E15</f>
        <v>-16.43</v>
      </c>
      <c r="I15" s="14">
        <f t="shared" ref="I15:I16" si="32">2^F15</f>
        <v>1.1889107966011061E-5</v>
      </c>
      <c r="J15" s="14">
        <f t="shared" si="27"/>
        <v>9.392886454352672E-6</v>
      </c>
      <c r="K15" s="14">
        <f t="shared" si="28"/>
        <v>1.1326016011268994E-5</v>
      </c>
      <c r="L15" s="15">
        <f t="shared" ref="L15:L16" si="33">AVERAGE(I15:K15)</f>
        <v>1.0869336810544243E-5</v>
      </c>
      <c r="M15" s="15">
        <f t="shared" ref="M15:M16" si="34">STDEV(I15:K15)</f>
        <v>1.3092736070422682E-6</v>
      </c>
      <c r="N15" s="14">
        <f>I15/L14</f>
        <v>0.69207520239332565</v>
      </c>
      <c r="O15" s="14">
        <f>J15/L14</f>
        <v>0.54676800080693322</v>
      </c>
      <c r="P15" s="14">
        <f>K15/L14</f>
        <v>0.65929713530382983</v>
      </c>
      <c r="Q15" s="15">
        <f t="shared" ref="Q15:Q16" si="35">AVERAGE(N15:P15)</f>
        <v>0.6327134461680296</v>
      </c>
      <c r="R15" s="15">
        <f t="shared" ref="R15:R16" si="36">STDEV(N15:P15)</f>
        <v>7.6213942978097984E-2</v>
      </c>
      <c r="S15" s="11">
        <f>TTEST(N14:P14,N15:P15,2,2)</f>
        <v>2.0703280857519456E-2</v>
      </c>
      <c r="T15" s="7" t="s">
        <v>4</v>
      </c>
    </row>
    <row r="16" spans="1:20" s="7" customFormat="1" ht="12" customHeight="1">
      <c r="A16" s="11"/>
      <c r="B16" s="11" t="s">
        <v>25</v>
      </c>
      <c r="C16" s="12">
        <v>32.83</v>
      </c>
      <c r="D16" s="12">
        <v>31.22</v>
      </c>
      <c r="E16" s="12">
        <v>32.85</v>
      </c>
      <c r="F16" s="13">
        <f t="shared" ref="F16" si="37">14.25-C16</f>
        <v>-18.579999999999998</v>
      </c>
      <c r="G16" s="14">
        <f t="shared" ref="G16" si="38">14.25-D16</f>
        <v>-16.97</v>
      </c>
      <c r="H16" s="14">
        <f t="shared" ref="H16" si="39">14.25-E16</f>
        <v>-18.600000000000001</v>
      </c>
      <c r="I16" s="14">
        <f t="shared" si="32"/>
        <v>2.5518942924234683E-6</v>
      </c>
      <c r="J16" s="14">
        <f t="shared" si="27"/>
        <v>7.7897043282104137E-6</v>
      </c>
      <c r="K16" s="14">
        <f t="shared" si="28"/>
        <v>2.5167616095979588E-6</v>
      </c>
      <c r="L16" s="15">
        <f t="shared" si="33"/>
        <v>4.2861200767439473E-6</v>
      </c>
      <c r="M16" s="15">
        <f t="shared" si="34"/>
        <v>3.0342438154659739E-6</v>
      </c>
      <c r="N16" s="14">
        <f>I16/L14</f>
        <v>0.14854796204764326</v>
      </c>
      <c r="O16" s="14">
        <f>J16/L14</f>
        <v>0.45344539009507817</v>
      </c>
      <c r="P16" s="14">
        <f>K16/L14</f>
        <v>0.14650285835722376</v>
      </c>
      <c r="Q16" s="15">
        <f t="shared" si="35"/>
        <v>0.24949873683331505</v>
      </c>
      <c r="R16" s="15">
        <f t="shared" si="36"/>
        <v>0.17662594272864193</v>
      </c>
      <c r="S16" s="11">
        <f>TTEST(N14:P14,N16:P16,2,2)</f>
        <v>5.1527239500112664E-3</v>
      </c>
      <c r="T16" s="7" t="s">
        <v>2</v>
      </c>
    </row>
    <row r="17" spans="1:20" ht="12" customHeight="1">
      <c r="A17" s="1" t="s">
        <v>26</v>
      </c>
    </row>
    <row r="18" spans="1:20" ht="12" customHeight="1">
      <c r="A18" s="3" t="s">
        <v>21</v>
      </c>
    </row>
    <row r="19" spans="1:20" ht="12" customHeight="1">
      <c r="A19" s="4" t="s">
        <v>5</v>
      </c>
      <c r="B19" s="4" t="s">
        <v>6</v>
      </c>
      <c r="C19" s="5" t="s">
        <v>7</v>
      </c>
      <c r="D19" s="5" t="s">
        <v>8</v>
      </c>
      <c r="E19" s="5" t="s">
        <v>9</v>
      </c>
      <c r="F19" s="6" t="s">
        <v>10</v>
      </c>
      <c r="G19" s="6" t="s">
        <v>11</v>
      </c>
      <c r="H19" s="6" t="s">
        <v>12</v>
      </c>
      <c r="I19" s="6" t="s">
        <v>13</v>
      </c>
      <c r="J19" s="6" t="s">
        <v>14</v>
      </c>
      <c r="K19" s="6" t="s">
        <v>15</v>
      </c>
      <c r="L19" s="6" t="s">
        <v>16</v>
      </c>
      <c r="M19" s="6" t="s">
        <v>0</v>
      </c>
      <c r="N19" s="4" t="s">
        <v>17</v>
      </c>
      <c r="O19" s="4" t="s">
        <v>18</v>
      </c>
      <c r="P19" s="4" t="s">
        <v>19</v>
      </c>
      <c r="Q19" s="6" t="s">
        <v>16</v>
      </c>
      <c r="R19" s="6" t="s">
        <v>0</v>
      </c>
      <c r="S19" s="6" t="s">
        <v>1</v>
      </c>
    </row>
    <row r="20" spans="1:20" ht="12" customHeight="1">
      <c r="A20" s="8" t="s">
        <v>20</v>
      </c>
      <c r="B20" s="8" t="s">
        <v>23</v>
      </c>
      <c r="C20" s="19">
        <v>16.46</v>
      </c>
      <c r="D20" s="19">
        <v>16.579999999999998</v>
      </c>
      <c r="E20" s="19">
        <v>16.46</v>
      </c>
      <c r="F20" s="20">
        <f>AVERAGE(C20:E20)</f>
        <v>16.5</v>
      </c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</row>
    <row r="21" spans="1:20" ht="12" customHeight="1">
      <c r="A21" s="8"/>
      <c r="B21" s="8" t="s">
        <v>24</v>
      </c>
      <c r="C21" s="19">
        <v>16.3</v>
      </c>
      <c r="D21" s="19">
        <v>16.440000000000001</v>
      </c>
      <c r="E21" s="19">
        <v>16.309999999999999</v>
      </c>
      <c r="F21" s="20">
        <f t="shared" ref="F21:F22" si="40">AVERAGE(C21:E21)</f>
        <v>16.349999999999998</v>
      </c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</row>
    <row r="22" spans="1:20" ht="12" customHeight="1">
      <c r="A22" s="8"/>
      <c r="B22" s="8" t="s">
        <v>25</v>
      </c>
      <c r="C22" s="19">
        <v>16.579999999999998</v>
      </c>
      <c r="D22" s="19">
        <v>16.53</v>
      </c>
      <c r="E22" s="19">
        <v>16.399999999999999</v>
      </c>
      <c r="F22" s="20">
        <f t="shared" si="40"/>
        <v>16.503333333333334</v>
      </c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</row>
    <row r="23" spans="1:20" ht="12" customHeight="1">
      <c r="A23" s="11" t="s">
        <v>30</v>
      </c>
      <c r="B23" s="11" t="s">
        <v>23</v>
      </c>
      <c r="C23" s="21">
        <v>20.21</v>
      </c>
      <c r="D23" s="21">
        <v>20.239999999999998</v>
      </c>
      <c r="E23" s="21">
        <v>20.18</v>
      </c>
      <c r="F23" s="13">
        <f>16.5-C23</f>
        <v>-3.7100000000000009</v>
      </c>
      <c r="G23" s="13">
        <f t="shared" ref="G23:H23" si="41">16.5-D23</f>
        <v>-3.7399999999999984</v>
      </c>
      <c r="H23" s="13">
        <f t="shared" si="41"/>
        <v>-3.6799999999999997</v>
      </c>
      <c r="I23" s="14">
        <f>2^F23</f>
        <v>7.6415017355754233E-2</v>
      </c>
      <c r="J23" s="14">
        <f t="shared" ref="J23:J31" si="42">2^G23</f>
        <v>7.4842419038683147E-2</v>
      </c>
      <c r="K23" s="14">
        <f t="shared" ref="K23:K31" si="43">2^H23</f>
        <v>7.8020659306350756E-2</v>
      </c>
      <c r="L23" s="15">
        <f>AVERAGE(I23:K23)</f>
        <v>7.6426031900262717E-2</v>
      </c>
      <c r="M23" s="15">
        <f>STDEV(I23:K23)</f>
        <v>1.5891487626710774E-3</v>
      </c>
      <c r="N23" s="14">
        <f>I23/L23</f>
        <v>0.99985587967562073</v>
      </c>
      <c r="O23" s="14">
        <f>J23/L23</f>
        <v>0.97927914321593701</v>
      </c>
      <c r="P23" s="14">
        <f>K23/L23</f>
        <v>1.0208649771084419</v>
      </c>
      <c r="Q23" s="15">
        <f>AVERAGE(N23:P23)</f>
        <v>1</v>
      </c>
      <c r="R23" s="15">
        <f>STDEV(N23:P23)</f>
        <v>2.0793291541616903E-2</v>
      </c>
      <c r="S23" s="11"/>
    </row>
    <row r="24" spans="1:20" ht="12" customHeight="1">
      <c r="A24" s="11"/>
      <c r="B24" s="11" t="s">
        <v>24</v>
      </c>
      <c r="C24" s="21">
        <v>20.48</v>
      </c>
      <c r="D24" s="21">
        <v>20.47</v>
      </c>
      <c r="E24" s="21">
        <v>20.46</v>
      </c>
      <c r="F24" s="13">
        <f>16.35-C24</f>
        <v>-4.129999999999999</v>
      </c>
      <c r="G24" s="13">
        <f t="shared" ref="G24:H24" si="44">16.35-D24</f>
        <v>-4.1199999999999974</v>
      </c>
      <c r="H24" s="13">
        <f t="shared" si="44"/>
        <v>-4.1099999999999994</v>
      </c>
      <c r="I24" s="14">
        <f t="shared" ref="I24:I25" si="45">2^F24</f>
        <v>5.7114465639337572E-2</v>
      </c>
      <c r="J24" s="14">
        <f t="shared" si="42"/>
        <v>5.7511728164054789E-2</v>
      </c>
      <c r="K24" s="14">
        <f t="shared" si="43"/>
        <v>5.7911753868148223E-2</v>
      </c>
      <c r="L24" s="15">
        <f t="shared" ref="L24:L25" si="46">AVERAGE(I24:K24)</f>
        <v>5.7512649223846864E-2</v>
      </c>
      <c r="M24" s="15">
        <f t="shared" ref="M24:M25" si="47">STDEV(I24:K24)</f>
        <v>3.9864491243882911E-4</v>
      </c>
      <c r="N24" s="14">
        <f>I24/L23</f>
        <v>0.74731690523816452</v>
      </c>
      <c r="O24" s="14">
        <f>J24/L23</f>
        <v>0.75251490538078147</v>
      </c>
      <c r="P24" s="14">
        <f>K24/L23</f>
        <v>0.75774906047358381</v>
      </c>
      <c r="Q24" s="15">
        <f t="shared" ref="Q24:Q25" si="48">AVERAGE(N24:P24)</f>
        <v>0.75252695703084338</v>
      </c>
      <c r="R24" s="15">
        <f t="shared" ref="R24:R25" si="49">STDEV(N24:P24)</f>
        <v>5.2160880596164643E-3</v>
      </c>
      <c r="S24" s="11">
        <f>TTEST(N23:P23,N24:P24,2,2)</f>
        <v>3.6922415836806222E-5</v>
      </c>
      <c r="T24" s="7" t="s">
        <v>3</v>
      </c>
    </row>
    <row r="25" spans="1:20" ht="12" customHeight="1">
      <c r="A25" s="11"/>
      <c r="B25" s="11" t="s">
        <v>25</v>
      </c>
      <c r="C25" s="21">
        <v>20.79</v>
      </c>
      <c r="D25" s="21">
        <v>20.73</v>
      </c>
      <c r="E25" s="21">
        <v>20.7</v>
      </c>
      <c r="F25" s="13">
        <f>16.5-C25</f>
        <v>-4.2899999999999991</v>
      </c>
      <c r="G25" s="13">
        <f t="shared" ref="G25:H26" si="50">16.5-D25</f>
        <v>-4.2300000000000004</v>
      </c>
      <c r="H25" s="13">
        <f t="shared" si="50"/>
        <v>-4.1999999999999993</v>
      </c>
      <c r="I25" s="14">
        <f t="shared" si="45"/>
        <v>5.111887865986136E-2</v>
      </c>
      <c r="J25" s="14">
        <f t="shared" si="42"/>
        <v>5.3289680735497287E-2</v>
      </c>
      <c r="K25" s="14">
        <f t="shared" si="43"/>
        <v>5.4409410206007786E-2</v>
      </c>
      <c r="L25" s="15">
        <f t="shared" si="46"/>
        <v>5.2939323200455475E-2</v>
      </c>
      <c r="M25" s="15">
        <f t="shared" si="47"/>
        <v>1.6730099419359787E-3</v>
      </c>
      <c r="N25" s="14">
        <f>I25/L23</f>
        <v>0.66886736611646114</v>
      </c>
      <c r="O25" s="14">
        <f>J25/L23</f>
        <v>0.69727132772039291</v>
      </c>
      <c r="P25" s="14">
        <f>K25/L23</f>
        <v>0.7119224805104758</v>
      </c>
      <c r="Q25" s="15">
        <f t="shared" si="48"/>
        <v>0.69268705811577658</v>
      </c>
      <c r="R25" s="15">
        <f t="shared" si="49"/>
        <v>2.1890577076136633E-2</v>
      </c>
      <c r="S25" s="11">
        <f>TTEST(N23:P23,N25:P25,2,2)</f>
        <v>6.0798937512695829E-5</v>
      </c>
      <c r="T25" s="7" t="s">
        <v>3</v>
      </c>
    </row>
    <row r="26" spans="1:20" ht="12" customHeight="1">
      <c r="A26" s="8" t="s">
        <v>31</v>
      </c>
      <c r="B26" s="8" t="s">
        <v>23</v>
      </c>
      <c r="C26" s="19">
        <v>20.399999999999999</v>
      </c>
      <c r="D26" s="19">
        <v>20.43</v>
      </c>
      <c r="E26" s="19">
        <v>20.440000000000001</v>
      </c>
      <c r="F26" s="16">
        <f>16.5-C26</f>
        <v>-3.8999999999999986</v>
      </c>
      <c r="G26" s="16">
        <f t="shared" si="50"/>
        <v>-3.9299999999999997</v>
      </c>
      <c r="H26" s="16">
        <f t="shared" si="50"/>
        <v>-3.9400000000000013</v>
      </c>
      <c r="I26" s="17">
        <f>2^F26</f>
        <v>6.698584140851839E-2</v>
      </c>
      <c r="J26" s="17">
        <f t="shared" si="42"/>
        <v>6.560729272644171E-2</v>
      </c>
      <c r="K26" s="17">
        <f t="shared" si="43"/>
        <v>6.5154110052570019E-2</v>
      </c>
      <c r="L26" s="18">
        <f>AVERAGE(I26:K26)</f>
        <v>6.5915748062510035E-2</v>
      </c>
      <c r="M26" s="18">
        <f>STDEV(I26:K26)</f>
        <v>9.5402749480970632E-4</v>
      </c>
      <c r="N26" s="17">
        <f>I26/L26</f>
        <v>1.0162342593001228</v>
      </c>
      <c r="O26" s="17">
        <f>J26/L26</f>
        <v>0.99532046066175561</v>
      </c>
      <c r="P26" s="17">
        <f>K26/L26</f>
        <v>0.98844528003812182</v>
      </c>
      <c r="Q26" s="18">
        <f>AVERAGE(N26:P26)</f>
        <v>1</v>
      </c>
      <c r="R26" s="18">
        <f>STDEV(N26:P26)</f>
        <v>1.4473438030392537E-2</v>
      </c>
      <c r="S26" s="8"/>
    </row>
    <row r="27" spans="1:20" ht="12" customHeight="1">
      <c r="A27" s="8"/>
      <c r="B27" s="8" t="s">
        <v>24</v>
      </c>
      <c r="C27" s="19">
        <v>20.47</v>
      </c>
      <c r="D27" s="19">
        <v>20.6</v>
      </c>
      <c r="E27" s="19">
        <v>20.49</v>
      </c>
      <c r="F27" s="16">
        <f>16.35-C27</f>
        <v>-4.1199999999999974</v>
      </c>
      <c r="G27" s="16">
        <f t="shared" ref="G27" si="51">16.35-D27</f>
        <v>-4.25</v>
      </c>
      <c r="H27" s="16">
        <f t="shared" ref="H27" si="52">16.35-E27</f>
        <v>-4.139999999999997</v>
      </c>
      <c r="I27" s="17">
        <f t="shared" ref="I27:I28" si="53">2^F27</f>
        <v>5.7511728164054789E-2</v>
      </c>
      <c r="J27" s="17">
        <f t="shared" si="42"/>
        <v>5.2556025953357163E-2</v>
      </c>
      <c r="K27" s="17">
        <f t="shared" si="43"/>
        <v>5.6719947207322673E-2</v>
      </c>
      <c r="L27" s="18">
        <f t="shared" ref="L27:L28" si="54">AVERAGE(I27:K27)</f>
        <v>5.5595900441578215E-2</v>
      </c>
      <c r="M27" s="18">
        <f t="shared" ref="M27:M28" si="55">STDEV(I27:K27)</f>
        <v>2.6622090355499462E-3</v>
      </c>
      <c r="N27" s="17">
        <f>I27/L26</f>
        <v>0.87250361035900792</v>
      </c>
      <c r="O27" s="17">
        <f>J27/L26</f>
        <v>0.79732123958475876</v>
      </c>
      <c r="P27" s="17">
        <f>K27/L26</f>
        <v>0.86049159532458486</v>
      </c>
      <c r="Q27" s="18">
        <f t="shared" ref="Q27:Q28" si="56">AVERAGE(N27:P27)</f>
        <v>0.84343881508945051</v>
      </c>
      <c r="R27" s="18">
        <f t="shared" ref="R27:R28" si="57">STDEV(N27:P27)</f>
        <v>4.0388057691847598E-2</v>
      </c>
      <c r="S27" s="8">
        <f>TTEST(N26:P26,N27:P27,2,2)</f>
        <v>3.2056649136132922E-3</v>
      </c>
      <c r="T27" s="7" t="s">
        <v>2</v>
      </c>
    </row>
    <row r="28" spans="1:20" ht="12" customHeight="1">
      <c r="A28" s="8"/>
      <c r="B28" s="8" t="s">
        <v>25</v>
      </c>
      <c r="C28" s="19">
        <v>20.6</v>
      </c>
      <c r="D28" s="19">
        <v>20.47</v>
      </c>
      <c r="E28" s="19">
        <v>20.54</v>
      </c>
      <c r="F28" s="16">
        <f>16.5-C28</f>
        <v>-4.1000000000000014</v>
      </c>
      <c r="G28" s="16">
        <f t="shared" ref="G28:G29" si="58">16.5-D28</f>
        <v>-3.9699999999999989</v>
      </c>
      <c r="H28" s="16">
        <f t="shared" ref="H28:H29" si="59">16.5-E28</f>
        <v>-4.0399999999999991</v>
      </c>
      <c r="I28" s="17">
        <f t="shared" si="53"/>
        <v>5.8314561971050415E-2</v>
      </c>
      <c r="J28" s="17">
        <f t="shared" si="42"/>
        <v>6.381325785669964E-2</v>
      </c>
      <c r="K28" s="17">
        <f t="shared" si="43"/>
        <v>6.0790934213267894E-2</v>
      </c>
      <c r="L28" s="18">
        <f t="shared" si="54"/>
        <v>6.0972918013672654E-2</v>
      </c>
      <c r="M28" s="18">
        <f t="shared" si="55"/>
        <v>2.7538614141639824E-3</v>
      </c>
      <c r="N28" s="17">
        <f>I28/L26</f>
        <v>0.88468330687453978</v>
      </c>
      <c r="O28" s="17">
        <f>J28/L26</f>
        <v>0.96810337032333249</v>
      </c>
      <c r="P28" s="17">
        <f>K28/L26</f>
        <v>0.9222520566044079</v>
      </c>
      <c r="Q28" s="18">
        <f t="shared" si="56"/>
        <v>0.92501291126742669</v>
      </c>
      <c r="R28" s="18">
        <f t="shared" si="57"/>
        <v>4.1778505063045097E-2</v>
      </c>
      <c r="S28" s="8">
        <f>TTEST(N26:P26,N28:P28,2,2)</f>
        <v>4.2493603373216352E-2</v>
      </c>
      <c r="T28" s="7" t="s">
        <v>4</v>
      </c>
    </row>
    <row r="29" spans="1:20" ht="12" customHeight="1">
      <c r="A29" s="11" t="s">
        <v>32</v>
      </c>
      <c r="B29" s="11" t="s">
        <v>23</v>
      </c>
      <c r="C29" s="21">
        <v>17.87</v>
      </c>
      <c r="D29" s="21">
        <v>17.93</v>
      </c>
      <c r="E29" s="21">
        <v>17.86</v>
      </c>
      <c r="F29" s="13">
        <f>16.5-C29</f>
        <v>-1.370000000000001</v>
      </c>
      <c r="G29" s="13">
        <f t="shared" si="58"/>
        <v>-1.4299999999999997</v>
      </c>
      <c r="H29" s="13">
        <f t="shared" si="59"/>
        <v>-1.3599999999999994</v>
      </c>
      <c r="I29" s="14">
        <f>2^F29</f>
        <v>0.38689124838559719</v>
      </c>
      <c r="J29" s="14">
        <f t="shared" si="42"/>
        <v>0.37113089265726235</v>
      </c>
      <c r="K29" s="14">
        <f t="shared" si="43"/>
        <v>0.38958228983025012</v>
      </c>
      <c r="L29" s="15">
        <f>AVERAGE(I29:K29)</f>
        <v>0.38253481029103659</v>
      </c>
      <c r="M29" s="15">
        <f>STDEV(I29:K29)</f>
        <v>9.9673180476314502E-3</v>
      </c>
      <c r="N29" s="14">
        <f>I29/L29</f>
        <v>1.0113883442169516</v>
      </c>
      <c r="O29" s="14">
        <f>J29/L29</f>
        <v>0.97018854931111231</v>
      </c>
      <c r="P29" s="14">
        <f>K29/L29</f>
        <v>1.0184231064719358</v>
      </c>
      <c r="Q29" s="15">
        <f>AVERAGE(N29:P29)</f>
        <v>1</v>
      </c>
      <c r="R29" s="15">
        <f>STDEV(N29:P29)</f>
        <v>2.6055976552952671E-2</v>
      </c>
      <c r="S29" s="11"/>
    </row>
    <row r="30" spans="1:20" ht="12" customHeight="1">
      <c r="A30" s="11"/>
      <c r="B30" s="11" t="s">
        <v>24</v>
      </c>
      <c r="C30" s="21">
        <v>18.12</v>
      </c>
      <c r="D30" s="21">
        <v>18.02</v>
      </c>
      <c r="E30" s="21">
        <v>17.97</v>
      </c>
      <c r="F30" s="13">
        <f>16.35-C30</f>
        <v>-1.7699999999999996</v>
      </c>
      <c r="G30" s="13">
        <f t="shared" ref="G30" si="60">16.35-D30</f>
        <v>-1.6699999999999982</v>
      </c>
      <c r="H30" s="13">
        <f t="shared" ref="H30" si="61">16.35-E30</f>
        <v>-1.6199999999999974</v>
      </c>
      <c r="I30" s="14">
        <f t="shared" ref="I30:I31" si="62">2^F30</f>
        <v>0.29320873730796981</v>
      </c>
      <c r="J30" s="14">
        <f t="shared" si="42"/>
        <v>0.31425334363045754</v>
      </c>
      <c r="K30" s="14">
        <f t="shared" si="43"/>
        <v>0.32533546386048395</v>
      </c>
      <c r="L30" s="15">
        <f t="shared" ref="L30:L31" si="63">AVERAGE(I30:K30)</f>
        <v>0.31093251493297042</v>
      </c>
      <c r="M30" s="15">
        <f t="shared" ref="M30:M31" si="64">STDEV(I30:K30)</f>
        <v>1.6318779585910971E-2</v>
      </c>
      <c r="N30" s="14">
        <f>I30/L29</f>
        <v>0.76648903425257808</v>
      </c>
      <c r="O30" s="14">
        <f>J30/L29</f>
        <v>0.8215026062369859</v>
      </c>
      <c r="P30" s="14">
        <f>K30/L29</f>
        <v>0.85047283308142663</v>
      </c>
      <c r="Q30" s="15">
        <f t="shared" ref="Q30:Q31" si="65">AVERAGE(N30:P30)</f>
        <v>0.8128214911903302</v>
      </c>
      <c r="R30" s="15">
        <f t="shared" ref="R30:R31" si="66">STDEV(N30:P30)</f>
        <v>4.2659593707290271E-2</v>
      </c>
      <c r="S30" s="11">
        <f>TTEST(N29:P29,N30:P30,2,2)</f>
        <v>2.9137698314169688E-3</v>
      </c>
      <c r="T30" s="7" t="s">
        <v>2</v>
      </c>
    </row>
    <row r="31" spans="1:20" ht="12" customHeight="1">
      <c r="A31" s="11"/>
      <c r="B31" s="11" t="s">
        <v>25</v>
      </c>
      <c r="C31" s="21">
        <v>18.34</v>
      </c>
      <c r="D31" s="21">
        <v>18.350000000000001</v>
      </c>
      <c r="E31" s="21">
        <v>18.239999999999998</v>
      </c>
      <c r="F31" s="13">
        <f>16.5-C31</f>
        <v>-1.8399999999999999</v>
      </c>
      <c r="G31" s="13">
        <f t="shared" ref="G31" si="67">16.5-D31</f>
        <v>-1.8500000000000014</v>
      </c>
      <c r="H31" s="13">
        <f t="shared" ref="H31" si="68">16.5-E31</f>
        <v>-1.7399999999999984</v>
      </c>
      <c r="I31" s="14">
        <f t="shared" si="62"/>
        <v>0.27932178451805501</v>
      </c>
      <c r="J31" s="14">
        <f t="shared" si="42"/>
        <v>0.27739236801696093</v>
      </c>
      <c r="K31" s="14">
        <f t="shared" si="43"/>
        <v>0.29936967615473253</v>
      </c>
      <c r="L31" s="15">
        <f t="shared" si="63"/>
        <v>0.28536127622991614</v>
      </c>
      <c r="M31" s="15">
        <f t="shared" si="64"/>
        <v>1.2169926595870252E-2</v>
      </c>
      <c r="N31" s="14">
        <f>I31/L29</f>
        <v>0.73018657911300677</v>
      </c>
      <c r="O31" s="14">
        <f>J31/L29</f>
        <v>0.72514281198596764</v>
      </c>
      <c r="P31" s="14">
        <f>K31/L29</f>
        <v>0.7825945981934791</v>
      </c>
      <c r="Q31" s="15">
        <f t="shared" si="65"/>
        <v>0.7459746630974845</v>
      </c>
      <c r="R31" s="15">
        <f t="shared" si="66"/>
        <v>3.1813906260220425E-2</v>
      </c>
      <c r="S31" s="11">
        <f>TTEST(N29:P29,N31:P31,2,2)</f>
        <v>4.3234487633476428E-4</v>
      </c>
      <c r="T31" s="7" t="s">
        <v>3</v>
      </c>
    </row>
    <row r="37" spans="1:20" ht="12" customHeight="1">
      <c r="A37" s="1" t="s">
        <v>26</v>
      </c>
    </row>
    <row r="38" spans="1:20" ht="12" customHeight="1">
      <c r="A38" s="3" t="s">
        <v>22</v>
      </c>
    </row>
    <row r="39" spans="1:20" s="7" customFormat="1" ht="12" customHeight="1">
      <c r="A39" s="4" t="s">
        <v>5</v>
      </c>
      <c r="B39" s="4" t="s">
        <v>6</v>
      </c>
      <c r="C39" s="5" t="s">
        <v>7</v>
      </c>
      <c r="D39" s="5" t="s">
        <v>8</v>
      </c>
      <c r="E39" s="5" t="s">
        <v>9</v>
      </c>
      <c r="F39" s="6" t="s">
        <v>10</v>
      </c>
      <c r="G39" s="6" t="s">
        <v>11</v>
      </c>
      <c r="H39" s="6" t="s">
        <v>12</v>
      </c>
      <c r="I39" s="6" t="s">
        <v>13</v>
      </c>
      <c r="J39" s="6" t="s">
        <v>14</v>
      </c>
      <c r="K39" s="6" t="s">
        <v>15</v>
      </c>
      <c r="L39" s="6" t="s">
        <v>16</v>
      </c>
      <c r="M39" s="6" t="s">
        <v>0</v>
      </c>
      <c r="N39" s="4" t="s">
        <v>17</v>
      </c>
      <c r="O39" s="4" t="s">
        <v>18</v>
      </c>
      <c r="P39" s="4" t="s">
        <v>19</v>
      </c>
      <c r="Q39" s="6" t="s">
        <v>16</v>
      </c>
      <c r="R39" s="6" t="s">
        <v>0</v>
      </c>
      <c r="S39" s="6" t="s">
        <v>1</v>
      </c>
    </row>
    <row r="40" spans="1:20" s="7" customFormat="1" ht="12" customHeight="1">
      <c r="A40" s="8" t="s">
        <v>20</v>
      </c>
      <c r="B40" s="8" t="s">
        <v>23</v>
      </c>
      <c r="C40" s="9">
        <v>18.170000000000002</v>
      </c>
      <c r="D40" s="9">
        <v>17.850000000000001</v>
      </c>
      <c r="E40" s="9">
        <v>17.78</v>
      </c>
      <c r="F40" s="10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</row>
    <row r="41" spans="1:20" s="7" customFormat="1" ht="12" customHeight="1">
      <c r="A41" s="8"/>
      <c r="B41" s="8" t="s">
        <v>24</v>
      </c>
      <c r="C41" s="9">
        <v>17.14</v>
      </c>
      <c r="D41" s="9">
        <v>17.399999999999999</v>
      </c>
      <c r="E41" s="9">
        <v>17.36</v>
      </c>
      <c r="F41" s="10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</row>
    <row r="42" spans="1:20" s="7" customFormat="1" ht="12" customHeight="1">
      <c r="A42" s="8"/>
      <c r="B42" s="8" t="s">
        <v>25</v>
      </c>
      <c r="C42" s="9">
        <v>16.05</v>
      </c>
      <c r="D42" s="9">
        <v>16.03</v>
      </c>
      <c r="E42" s="9">
        <v>16.02</v>
      </c>
      <c r="F42" s="10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</row>
    <row r="43" spans="1:20" s="7" customFormat="1" ht="12" customHeight="1">
      <c r="A43" s="11" t="s">
        <v>27</v>
      </c>
      <c r="B43" s="11" t="s">
        <v>23</v>
      </c>
      <c r="C43" s="12">
        <v>23.14</v>
      </c>
      <c r="D43" s="12">
        <v>23.22</v>
      </c>
      <c r="E43" s="12">
        <v>23.2</v>
      </c>
      <c r="F43" s="13">
        <f>17.93-C43</f>
        <v>-5.2100000000000009</v>
      </c>
      <c r="G43" s="14">
        <f t="shared" ref="G43:H43" si="69">17.93-D43</f>
        <v>-5.2899999999999991</v>
      </c>
      <c r="H43" s="14">
        <f t="shared" si="69"/>
        <v>-5.27</v>
      </c>
      <c r="I43" s="14">
        <f>2^F43</f>
        <v>2.7016788478370777E-2</v>
      </c>
      <c r="J43" s="14">
        <f t="shared" ref="J43:J51" si="70">2^G43</f>
        <v>2.5559439329930676E-2</v>
      </c>
      <c r="K43" s="14">
        <f t="shared" ref="K43:K51" si="71">2^H43</f>
        <v>2.5916235806701313E-2</v>
      </c>
      <c r="L43" s="15">
        <f>AVERAGE(I43:K43)</f>
        <v>2.6164154538334258E-2</v>
      </c>
      <c r="M43" s="15">
        <f>STDEV(I43:K43)</f>
        <v>7.5964755527523217E-4</v>
      </c>
      <c r="N43" s="14">
        <f>I43/L43</f>
        <v>1.032587865156785</v>
      </c>
      <c r="O43" s="14">
        <f>J43/L43</f>
        <v>0.97688764574763587</v>
      </c>
      <c r="P43" s="14">
        <f>K43/L43</f>
        <v>0.99052448909557889</v>
      </c>
      <c r="Q43" s="15">
        <f>AVERAGE(N43:P43)</f>
        <v>1</v>
      </c>
      <c r="R43" s="15">
        <f>STDEV(N43:P43)</f>
        <v>2.9033904159304697E-2</v>
      </c>
      <c r="S43" s="11"/>
    </row>
    <row r="44" spans="1:20" s="7" customFormat="1" ht="12" customHeight="1">
      <c r="A44" s="11"/>
      <c r="B44" s="11" t="s">
        <v>24</v>
      </c>
      <c r="C44" s="12">
        <v>23.1</v>
      </c>
      <c r="D44" s="12">
        <v>23.14</v>
      </c>
      <c r="E44" s="12">
        <v>23.1</v>
      </c>
      <c r="F44" s="13">
        <f>17.3-C44</f>
        <v>-5.8000000000000007</v>
      </c>
      <c r="G44" s="14">
        <f t="shared" ref="G44:H44" si="72">17.3-D44</f>
        <v>-5.84</v>
      </c>
      <c r="H44" s="14">
        <f t="shared" si="72"/>
        <v>-5.8000000000000007</v>
      </c>
      <c r="I44" s="14">
        <f t="shared" ref="I44:I45" si="73">2^F44</f>
        <v>1.7948411796828663E-2</v>
      </c>
      <c r="J44" s="14">
        <f t="shared" si="70"/>
        <v>1.7457611532378441E-2</v>
      </c>
      <c r="K44" s="14">
        <f t="shared" si="71"/>
        <v>1.7948411796828663E-2</v>
      </c>
      <c r="L44" s="15">
        <f t="shared" ref="L44:L45" si="74">AVERAGE(I44:K44)</f>
        <v>1.7784811708678589E-2</v>
      </c>
      <c r="M44" s="15">
        <f t="shared" ref="M44:M45" si="75">STDEV(I44:K44)</f>
        <v>2.8336366479867506E-4</v>
      </c>
      <c r="N44" s="14">
        <f>I44/L43</f>
        <v>0.6859924241210108</v>
      </c>
      <c r="O44" s="14">
        <f>J44/L43</f>
        <v>0.66723392520864855</v>
      </c>
      <c r="P44" s="14">
        <f>K44/L43</f>
        <v>0.6859924241210108</v>
      </c>
      <c r="Q44" s="15">
        <f t="shared" ref="Q44:Q45" si="76">AVERAGE(N44:P44)</f>
        <v>0.67973959115022342</v>
      </c>
      <c r="R44" s="15">
        <f t="shared" ref="R44:R45" si="77">STDEV(N44:P44)</f>
        <v>1.083022439664565E-2</v>
      </c>
      <c r="S44" s="11">
        <f>TTEST(N43:P43,N44:P44,2,2)</f>
        <v>5.7239084765310716E-5</v>
      </c>
      <c r="T44" s="7" t="s">
        <v>3</v>
      </c>
    </row>
    <row r="45" spans="1:20" s="7" customFormat="1" ht="12" customHeight="1">
      <c r="A45" s="11"/>
      <c r="B45" s="11" t="s">
        <v>25</v>
      </c>
      <c r="C45" s="12">
        <v>21.73</v>
      </c>
      <c r="D45" s="12">
        <v>21.79</v>
      </c>
      <c r="E45" s="12">
        <v>21.73</v>
      </c>
      <c r="F45" s="13">
        <f>16.03-C45</f>
        <v>-5.6999999999999993</v>
      </c>
      <c r="G45" s="14">
        <f t="shared" ref="G45:H45" si="78">16.03-D45</f>
        <v>-5.759999999999998</v>
      </c>
      <c r="H45" s="14">
        <f t="shared" si="78"/>
        <v>-5.6999999999999993</v>
      </c>
      <c r="I45" s="14">
        <f t="shared" si="73"/>
        <v>1.9236631458514335E-2</v>
      </c>
      <c r="J45" s="14">
        <f t="shared" si="70"/>
        <v>1.8453010334836439E-2</v>
      </c>
      <c r="K45" s="14">
        <f t="shared" si="71"/>
        <v>1.9236631458514335E-2</v>
      </c>
      <c r="L45" s="15">
        <f t="shared" si="74"/>
        <v>1.8975424417288368E-2</v>
      </c>
      <c r="M45" s="15">
        <f t="shared" si="75"/>
        <v>4.5242386669811028E-4</v>
      </c>
      <c r="N45" s="14">
        <f>I45/L43</f>
        <v>0.73522847567384209</v>
      </c>
      <c r="O45" s="14">
        <f>J45/L43</f>
        <v>0.70527829622012506</v>
      </c>
      <c r="P45" s="14">
        <f>K45/L43</f>
        <v>0.73522847567384209</v>
      </c>
      <c r="Q45" s="15">
        <f t="shared" si="76"/>
        <v>0.72524508252260311</v>
      </c>
      <c r="R45" s="15">
        <f t="shared" si="77"/>
        <v>1.7291744169881124E-2</v>
      </c>
      <c r="S45" s="11">
        <f>TTEST(N43:P43,N45:P45,2,2)</f>
        <v>1.4756303646511047E-4</v>
      </c>
      <c r="T45" s="7" t="s">
        <v>3</v>
      </c>
    </row>
    <row r="46" spans="1:20" s="7" customFormat="1" ht="12" customHeight="1">
      <c r="A46" s="8" t="s">
        <v>28</v>
      </c>
      <c r="B46" s="8" t="s">
        <v>23</v>
      </c>
      <c r="C46" s="9">
        <v>21.74</v>
      </c>
      <c r="D46" s="9">
        <v>21.8</v>
      </c>
      <c r="E46" s="9">
        <v>21.85</v>
      </c>
      <c r="F46" s="16">
        <f t="shared" ref="F46" si="79">17.93-C46</f>
        <v>-3.8099999999999987</v>
      </c>
      <c r="G46" s="17">
        <f t="shared" ref="G46" si="80">17.93-D46</f>
        <v>-3.870000000000001</v>
      </c>
      <c r="H46" s="17">
        <f t="shared" ref="H46" si="81">17.93-E46</f>
        <v>-3.9200000000000017</v>
      </c>
      <c r="I46" s="17">
        <f>2^F46</f>
        <v>7.129773224177656E-2</v>
      </c>
      <c r="J46" s="17">
        <f t="shared" si="70"/>
        <v>6.8393356328796187E-2</v>
      </c>
      <c r="K46" s="17">
        <f t="shared" si="71"/>
        <v>6.6063627535086211E-2</v>
      </c>
      <c r="L46" s="18">
        <f>AVERAGE(I46:K46)</f>
        <v>6.8584905368552981E-2</v>
      </c>
      <c r="M46" s="18">
        <f>STDEV(I46:K46)</f>
        <v>2.6223045772990079E-3</v>
      </c>
      <c r="N46" s="17">
        <f>I46/L46</f>
        <v>1.0395542847022348</v>
      </c>
      <c r="O46" s="17">
        <f>J46/L46</f>
        <v>0.99720712540569278</v>
      </c>
      <c r="P46" s="17">
        <f>K46/L46</f>
        <v>0.96323858989207256</v>
      </c>
      <c r="Q46" s="18">
        <f>AVERAGE(N46:P46)</f>
        <v>1</v>
      </c>
      <c r="R46" s="18">
        <f>STDEV(N46:P46)</f>
        <v>3.8234427286989663E-2</v>
      </c>
      <c r="S46" s="8"/>
    </row>
    <row r="47" spans="1:20" s="7" customFormat="1" ht="12" customHeight="1">
      <c r="A47" s="8"/>
      <c r="B47" s="8" t="s">
        <v>24</v>
      </c>
      <c r="C47" s="9">
        <v>22.02</v>
      </c>
      <c r="D47" s="9">
        <v>22</v>
      </c>
      <c r="E47" s="9">
        <v>22.07</v>
      </c>
      <c r="F47" s="16">
        <f t="shared" ref="F47" si="82">17.3-C47</f>
        <v>-4.7199999999999989</v>
      </c>
      <c r="G47" s="17">
        <f t="shared" ref="G47" si="83">17.3-D47</f>
        <v>-4.6999999999999993</v>
      </c>
      <c r="H47" s="17">
        <f t="shared" ref="H47" si="84">17.3-E47</f>
        <v>-4.7699999999999996</v>
      </c>
      <c r="I47" s="17">
        <f t="shared" ref="I47:I48" si="85">2^F47</f>
        <v>3.7943590137345246E-2</v>
      </c>
      <c r="J47" s="17">
        <f t="shared" si="70"/>
        <v>3.8473262917028649E-2</v>
      </c>
      <c r="K47" s="17">
        <f t="shared" si="71"/>
        <v>3.6651092163496227E-2</v>
      </c>
      <c r="L47" s="18">
        <f t="shared" ref="L47:L48" si="86">AVERAGE(I47:K47)</f>
        <v>3.7689315072623374E-2</v>
      </c>
      <c r="M47" s="18">
        <f t="shared" ref="M47:M48" si="87">STDEV(I47:K47)</f>
        <v>9.3731980676912659E-4</v>
      </c>
      <c r="N47" s="17">
        <f>I47/L46</f>
        <v>0.55323529183934472</v>
      </c>
      <c r="O47" s="17">
        <f>J47/L46</f>
        <v>0.56095816871490667</v>
      </c>
      <c r="P47" s="17">
        <f>K47/L46</f>
        <v>0.53439006683096191</v>
      </c>
      <c r="Q47" s="18">
        <f t="shared" ref="Q47:Q48" si="88">AVERAGE(N47:P47)</f>
        <v>0.54952784246173769</v>
      </c>
      <c r="R47" s="18">
        <f t="shared" ref="R47:R48" si="89">STDEV(N47:P47)</f>
        <v>1.3666561202239426E-2</v>
      </c>
      <c r="S47" s="8">
        <f>TTEST(N46:P46,N47:P47,2,2)</f>
        <v>4.3220668762524358E-5</v>
      </c>
      <c r="T47" s="7" t="s">
        <v>3</v>
      </c>
    </row>
    <row r="48" spans="1:20" s="7" customFormat="1" ht="12" customHeight="1">
      <c r="A48" s="8"/>
      <c r="B48" s="8" t="s">
        <v>25</v>
      </c>
      <c r="C48" s="9">
        <v>21.27</v>
      </c>
      <c r="D48" s="9">
        <v>21.17</v>
      </c>
      <c r="E48" s="9">
        <v>21.12</v>
      </c>
      <c r="F48" s="16">
        <f t="shared" ref="F48" si="90">16.03-C48</f>
        <v>-5.2399999999999984</v>
      </c>
      <c r="G48" s="17">
        <f t="shared" ref="G48" si="91">16.03-D48</f>
        <v>-5.1400000000000006</v>
      </c>
      <c r="H48" s="17">
        <f t="shared" ref="H48" si="92">16.03-E48</f>
        <v>-5.09</v>
      </c>
      <c r="I48" s="17">
        <f t="shared" si="85"/>
        <v>2.6460791011329005E-2</v>
      </c>
      <c r="J48" s="17">
        <f t="shared" si="70"/>
        <v>2.835997360366127E-2</v>
      </c>
      <c r="K48" s="17">
        <f t="shared" si="71"/>
        <v>2.9360085912937876E-2</v>
      </c>
      <c r="L48" s="18">
        <f t="shared" si="86"/>
        <v>2.8060283509309381E-2</v>
      </c>
      <c r="M48" s="18">
        <f t="shared" si="87"/>
        <v>1.4726976424620502E-3</v>
      </c>
      <c r="N48" s="17">
        <f>I48/L46</f>
        <v>0.38581070964722219</v>
      </c>
      <c r="O48" s="17">
        <f>J48/L46</f>
        <v>0.41350168016218719</v>
      </c>
      <c r="P48" s="17">
        <f>K48/L46</f>
        <v>0.42808378542138859</v>
      </c>
      <c r="Q48" s="18">
        <f t="shared" si="88"/>
        <v>0.40913205841026601</v>
      </c>
      <c r="R48" s="18">
        <f t="shared" si="89"/>
        <v>2.147262046288833E-2</v>
      </c>
      <c r="S48" s="8">
        <f>TTEST(N46:P46,N48:P48,2,2)</f>
        <v>1.9979455244553653E-5</v>
      </c>
      <c r="T48" s="7" t="s">
        <v>3</v>
      </c>
    </row>
    <row r="49" spans="1:20" s="7" customFormat="1" ht="12" customHeight="1">
      <c r="A49" s="11" t="s">
        <v>29</v>
      </c>
      <c r="B49" s="11" t="s">
        <v>23</v>
      </c>
      <c r="C49" s="12">
        <v>30.43</v>
      </c>
      <c r="D49" s="12">
        <v>30.93</v>
      </c>
      <c r="E49" s="12">
        <v>30.68</v>
      </c>
      <c r="F49" s="13">
        <f t="shared" ref="F49" si="93">17.93-C49</f>
        <v>-12.5</v>
      </c>
      <c r="G49" s="14">
        <f t="shared" ref="G49" si="94">17.93-D49</f>
        <v>-13</v>
      </c>
      <c r="H49" s="14">
        <f t="shared" ref="H49" si="95">17.93-E49</f>
        <v>-12.75</v>
      </c>
      <c r="I49" s="14">
        <f>2^F49</f>
        <v>1.7263349150062191E-4</v>
      </c>
      <c r="J49" s="14">
        <f t="shared" si="70"/>
        <v>1.220703125E-4</v>
      </c>
      <c r="K49" s="14">
        <f t="shared" si="71"/>
        <v>1.4516688415560576E-4</v>
      </c>
      <c r="L49" s="15">
        <f>AVERAGE(I49:K49)</f>
        <v>1.4662356271874258E-4</v>
      </c>
      <c r="M49" s="15">
        <f>STDEV(I49:K49)</f>
        <v>2.5313044107524087E-5</v>
      </c>
      <c r="N49" s="14">
        <f>I49/L49</f>
        <v>1.1773925575098205</v>
      </c>
      <c r="O49" s="14">
        <f>J49/L49</f>
        <v>0.83254226153376643</v>
      </c>
      <c r="P49" s="14">
        <f>K49/L49</f>
        <v>0.99006518095641238</v>
      </c>
      <c r="Q49" s="15">
        <f>AVERAGE(N49:P49)</f>
        <v>0.99999999999999989</v>
      </c>
      <c r="R49" s="15">
        <f>STDEV(N49:P49)</f>
        <v>0.17263967426627205</v>
      </c>
      <c r="S49" s="11"/>
    </row>
    <row r="50" spans="1:20" s="7" customFormat="1" ht="12" customHeight="1">
      <c r="A50" s="11"/>
      <c r="B50" s="11" t="s">
        <v>24</v>
      </c>
      <c r="C50" s="12">
        <v>32.44</v>
      </c>
      <c r="D50" s="12">
        <v>31.86</v>
      </c>
      <c r="E50" s="12">
        <v>32.46</v>
      </c>
      <c r="F50" s="13">
        <f t="shared" ref="F50" si="96">17.3-C50</f>
        <v>-15.139999999999997</v>
      </c>
      <c r="G50" s="14">
        <f t="shared" ref="G50" si="97">17.3-D50</f>
        <v>-14.559999999999999</v>
      </c>
      <c r="H50" s="14">
        <f t="shared" ref="H50" si="98">17.3-E50</f>
        <v>-15.16</v>
      </c>
      <c r="I50" s="14">
        <f t="shared" ref="I50:I51" si="99">2^F50</f>
        <v>2.7695286722325524E-5</v>
      </c>
      <c r="J50" s="14">
        <f t="shared" si="70"/>
        <v>4.1400278547597473E-5</v>
      </c>
      <c r="K50" s="14">
        <f t="shared" si="71"/>
        <v>2.7313997525878059E-5</v>
      </c>
      <c r="L50" s="15">
        <f t="shared" ref="L50:L51" si="100">AVERAGE(I50:K50)</f>
        <v>3.2136520931933683E-5</v>
      </c>
      <c r="M50" s="15">
        <f t="shared" ref="M50:M51" si="101">STDEV(I50:K50)</f>
        <v>8.0249142820442955E-6</v>
      </c>
      <c r="N50" s="14">
        <f>I50/L49</f>
        <v>0.18888701248824105</v>
      </c>
      <c r="O50" s="14">
        <f>J50/L49</f>
        <v>0.28235760869494519</v>
      </c>
      <c r="P50" s="14">
        <f>K50/L49</f>
        <v>0.18628654916994844</v>
      </c>
      <c r="Q50" s="15">
        <f t="shared" ref="Q50:Q51" si="102">AVERAGE(N50:P50)</f>
        <v>0.21917705678437824</v>
      </c>
      <c r="R50" s="15">
        <f t="shared" ref="R50:R51" si="103">STDEV(N50:P50)</f>
        <v>5.4731409694619856E-2</v>
      </c>
      <c r="S50" s="11">
        <f>TTEST(N49:P49,N50:P50,2,2)</f>
        <v>1.7188189609560708E-3</v>
      </c>
      <c r="T50" s="7" t="s">
        <v>2</v>
      </c>
    </row>
    <row r="51" spans="1:20" s="7" customFormat="1" ht="12" customHeight="1">
      <c r="A51" s="11"/>
      <c r="B51" s="11" t="s">
        <v>25</v>
      </c>
      <c r="C51" s="12">
        <v>30.75</v>
      </c>
      <c r="D51" s="12">
        <v>30.08</v>
      </c>
      <c r="E51" s="12">
        <v>30.61</v>
      </c>
      <c r="F51" s="13">
        <f t="shared" ref="F51" si="104">16.03-C51</f>
        <v>-14.719999999999999</v>
      </c>
      <c r="G51" s="14">
        <f t="shared" ref="G51" si="105">16.03-D51</f>
        <v>-14.049999999999997</v>
      </c>
      <c r="H51" s="14">
        <f t="shared" ref="H51" si="106">16.03-E51</f>
        <v>-14.579999999999998</v>
      </c>
      <c r="I51" s="14">
        <f t="shared" si="99"/>
        <v>3.7054287243501216E-5</v>
      </c>
      <c r="J51" s="14">
        <f t="shared" si="70"/>
        <v>5.8956074763479454E-5</v>
      </c>
      <c r="K51" s="14">
        <f t="shared" si="71"/>
        <v>4.0830308678775432E-5</v>
      </c>
      <c r="L51" s="15">
        <f t="shared" si="100"/>
        <v>4.5613556895252039E-5</v>
      </c>
      <c r="M51" s="15">
        <f t="shared" si="101"/>
        <v>1.1708188235926538E-5</v>
      </c>
      <c r="N51" s="14">
        <f>I51/L49</f>
        <v>0.25271713874924584</v>
      </c>
      <c r="O51" s="14">
        <f>J51/L49</f>
        <v>0.4020914078903583</v>
      </c>
      <c r="P51" s="14">
        <f>K51/L49</f>
        <v>0.27847030805749329</v>
      </c>
      <c r="Q51" s="15">
        <f t="shared" si="102"/>
        <v>0.31109295156569911</v>
      </c>
      <c r="R51" s="15">
        <f t="shared" si="103"/>
        <v>7.9852023909591771E-2</v>
      </c>
      <c r="S51" s="11">
        <f>TTEST(N49:P49,N51:P51,2,2)</f>
        <v>3.2961713951396711E-3</v>
      </c>
      <c r="T51" s="7" t="s">
        <v>2</v>
      </c>
    </row>
    <row r="52" spans="1:20" ht="12" customHeight="1">
      <c r="A52" s="1" t="s">
        <v>26</v>
      </c>
    </row>
    <row r="53" spans="1:20" ht="12" customHeight="1">
      <c r="A53" s="3" t="s">
        <v>22</v>
      </c>
    </row>
    <row r="54" spans="1:20" ht="12" customHeight="1">
      <c r="A54" s="4" t="s">
        <v>5</v>
      </c>
      <c r="B54" s="4" t="s">
        <v>6</v>
      </c>
      <c r="C54" s="5" t="s">
        <v>7</v>
      </c>
      <c r="D54" s="5" t="s">
        <v>8</v>
      </c>
      <c r="E54" s="5" t="s">
        <v>9</v>
      </c>
      <c r="F54" s="6" t="s">
        <v>10</v>
      </c>
      <c r="G54" s="6" t="s">
        <v>11</v>
      </c>
      <c r="H54" s="6" t="s">
        <v>12</v>
      </c>
      <c r="I54" s="6" t="s">
        <v>13</v>
      </c>
      <c r="J54" s="6" t="s">
        <v>14</v>
      </c>
      <c r="K54" s="6" t="s">
        <v>15</v>
      </c>
      <c r="L54" s="6" t="s">
        <v>16</v>
      </c>
      <c r="M54" s="6" t="s">
        <v>0</v>
      </c>
      <c r="N54" s="4" t="s">
        <v>17</v>
      </c>
      <c r="O54" s="4" t="s">
        <v>18</v>
      </c>
      <c r="P54" s="4" t="s">
        <v>19</v>
      </c>
      <c r="Q54" s="6" t="s">
        <v>16</v>
      </c>
      <c r="R54" s="6" t="s">
        <v>0</v>
      </c>
      <c r="S54" s="6" t="s">
        <v>1</v>
      </c>
    </row>
    <row r="55" spans="1:20" ht="12" customHeight="1">
      <c r="A55" s="8" t="s">
        <v>20</v>
      </c>
      <c r="B55" s="8" t="s">
        <v>23</v>
      </c>
      <c r="C55" s="19">
        <v>15.24</v>
      </c>
      <c r="D55" s="19">
        <v>14.88</v>
      </c>
      <c r="E55" s="19">
        <v>14.99</v>
      </c>
      <c r="F55" s="20">
        <f>AVERAGE(C55:E55)</f>
        <v>15.036666666666667</v>
      </c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</row>
    <row r="56" spans="1:20" ht="12" customHeight="1">
      <c r="A56" s="8"/>
      <c r="B56" s="8" t="s">
        <v>24</v>
      </c>
      <c r="C56" s="19">
        <v>14.45</v>
      </c>
      <c r="D56" s="19">
        <v>14.48</v>
      </c>
      <c r="E56" s="19">
        <v>14.6</v>
      </c>
      <c r="F56" s="20">
        <f t="shared" ref="F56:F57" si="107">AVERAGE(C56:E56)</f>
        <v>14.51</v>
      </c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</row>
    <row r="57" spans="1:20" ht="12" customHeight="1">
      <c r="A57" s="8"/>
      <c r="B57" s="8" t="s">
        <v>25</v>
      </c>
      <c r="C57" s="19">
        <v>14.53</v>
      </c>
      <c r="D57" s="19">
        <v>14.37</v>
      </c>
      <c r="E57" s="19">
        <v>14.43</v>
      </c>
      <c r="F57" s="20">
        <f t="shared" si="107"/>
        <v>14.443333333333333</v>
      </c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</row>
    <row r="58" spans="1:20" ht="12" customHeight="1">
      <c r="A58" s="11" t="s">
        <v>30</v>
      </c>
      <c r="B58" s="11" t="s">
        <v>23</v>
      </c>
      <c r="C58" s="21">
        <v>20.02</v>
      </c>
      <c r="D58" s="21">
        <v>20.18</v>
      </c>
      <c r="E58" s="21">
        <v>20.21</v>
      </c>
      <c r="F58" s="13">
        <f>15.04-C58</f>
        <v>-4.9800000000000004</v>
      </c>
      <c r="G58" s="13">
        <f t="shared" ref="G58:H58" si="108">15.04-D58</f>
        <v>-5.1400000000000006</v>
      </c>
      <c r="H58" s="13">
        <f t="shared" si="108"/>
        <v>-5.1700000000000017</v>
      </c>
      <c r="I58" s="14">
        <f>2^F58</f>
        <v>3.1686233743438402E-2</v>
      </c>
      <c r="J58" s="14">
        <f t="shared" ref="J58:J66" si="109">2^G58</f>
        <v>2.835997360366127E-2</v>
      </c>
      <c r="K58" s="14">
        <f t="shared" ref="K58:K66" si="110">2^H58</f>
        <v>2.777633378645529E-2</v>
      </c>
      <c r="L58" s="15">
        <f>AVERAGE(I58:K58)</f>
        <v>2.9274180377851653E-2</v>
      </c>
      <c r="M58" s="15">
        <f>STDEV(I58:K58)</f>
        <v>2.109184661874305E-3</v>
      </c>
      <c r="N58" s="14">
        <f>I58/L58</f>
        <v>1.08239524845627</v>
      </c>
      <c r="O58" s="14">
        <f>J58/L58</f>
        <v>0.96877088402167333</v>
      </c>
      <c r="P58" s="14">
        <f>K58/L58</f>
        <v>0.94883386752205678</v>
      </c>
      <c r="Q58" s="15">
        <f>AVERAGE(N58:P58)</f>
        <v>1.0000000000000002</v>
      </c>
      <c r="R58" s="15">
        <f>STDEV(N58:P58)</f>
        <v>7.2049315630714622E-2</v>
      </c>
      <c r="S58" s="11"/>
    </row>
    <row r="59" spans="1:20" ht="12" customHeight="1">
      <c r="A59" s="11"/>
      <c r="B59" s="11" t="s">
        <v>24</v>
      </c>
      <c r="C59" s="21">
        <v>20.170000000000002</v>
      </c>
      <c r="D59" s="21">
        <v>20.18</v>
      </c>
      <c r="E59" s="21">
        <v>20.239999999999998</v>
      </c>
      <c r="F59" s="13">
        <f>14.51-C59</f>
        <v>-5.6600000000000019</v>
      </c>
      <c r="G59" s="13">
        <f t="shared" ref="G59:H59" si="111">14.51-D59</f>
        <v>-5.67</v>
      </c>
      <c r="H59" s="13">
        <f t="shared" si="111"/>
        <v>-5.7299999999999986</v>
      </c>
      <c r="I59" s="14">
        <f t="shared" ref="I59:I60" si="112">2^F59</f>
        <v>1.97774467807856E-2</v>
      </c>
      <c r="J59" s="14">
        <f t="shared" si="109"/>
        <v>1.9640833976903572E-2</v>
      </c>
      <c r="K59" s="14">
        <f t="shared" si="110"/>
        <v>1.8840747307668149E-2</v>
      </c>
      <c r="L59" s="15">
        <f t="shared" ref="L59:L60" si="113">AVERAGE(I59:K59)</f>
        <v>1.9419676021785775E-2</v>
      </c>
      <c r="M59" s="15">
        <f t="shared" ref="M59:M60" si="114">STDEV(I59:K59)</f>
        <v>5.0599862308957117E-4</v>
      </c>
      <c r="N59" s="14">
        <f>I59/L58</f>
        <v>0.67559352731695543</v>
      </c>
      <c r="O59" s="14">
        <f>J59/L58</f>
        <v>0.67092686194430551</v>
      </c>
      <c r="P59" s="14">
        <f>K59/L58</f>
        <v>0.64359606535466796</v>
      </c>
      <c r="Q59" s="15">
        <f t="shared" ref="Q59:Q60" si="115">AVERAGE(N59:P59)</f>
        <v>0.66337215153864293</v>
      </c>
      <c r="R59" s="15">
        <f t="shared" ref="R59:R60" si="116">STDEV(N59:P59)</f>
        <v>1.7284809226372096E-2</v>
      </c>
      <c r="S59" s="11">
        <f>TTEST(N58:P58,N59:P59,2,2)</f>
        <v>1.4095019301133631E-3</v>
      </c>
      <c r="T59" s="7" t="s">
        <v>3</v>
      </c>
    </row>
    <row r="60" spans="1:20" ht="12" customHeight="1">
      <c r="A60" s="11"/>
      <c r="B60" s="11" t="s">
        <v>25</v>
      </c>
      <c r="C60" s="21">
        <v>20.67</v>
      </c>
      <c r="D60" s="21">
        <v>20.51</v>
      </c>
      <c r="E60" s="21">
        <v>20.43</v>
      </c>
      <c r="F60" s="13">
        <f>14.44-C60</f>
        <v>-6.2300000000000022</v>
      </c>
      <c r="G60" s="13">
        <f t="shared" ref="G60:H60" si="117">14.44-D60</f>
        <v>-6.0700000000000021</v>
      </c>
      <c r="H60" s="13">
        <f t="shared" si="117"/>
        <v>-5.99</v>
      </c>
      <c r="I60" s="14">
        <f t="shared" si="112"/>
        <v>1.3322420183874306E-2</v>
      </c>
      <c r="J60" s="14">
        <f t="shared" si="109"/>
        <v>1.4884968719436498E-2</v>
      </c>
      <c r="K60" s="14">
        <f t="shared" si="110"/>
        <v>1.5733680469636229E-2</v>
      </c>
      <c r="L60" s="15">
        <f t="shared" si="113"/>
        <v>1.4647023124315678E-2</v>
      </c>
      <c r="M60" s="15">
        <f t="shared" si="114"/>
        <v>1.223113903567946E-3</v>
      </c>
      <c r="N60" s="14">
        <f>I60/L58</f>
        <v>0.45509114215726504</v>
      </c>
      <c r="O60" s="14">
        <f>J60/L58</f>
        <v>0.5084674797829084</v>
      </c>
      <c r="P60" s="14">
        <f>K60/L58</f>
        <v>0.5374592991693139</v>
      </c>
      <c r="Q60" s="15">
        <f t="shared" si="115"/>
        <v>0.50033930703649576</v>
      </c>
      <c r="R60" s="15">
        <f t="shared" si="116"/>
        <v>4.1781320186621999E-2</v>
      </c>
      <c r="S60" s="11">
        <f>TTEST(N58:P58,N60:P60,2,2)</f>
        <v>4.8436621018071172E-4</v>
      </c>
      <c r="T60" s="7" t="s">
        <v>3</v>
      </c>
    </row>
    <row r="61" spans="1:20" ht="12" customHeight="1">
      <c r="A61" s="8" t="s">
        <v>31</v>
      </c>
      <c r="B61" s="8" t="s">
        <v>23</v>
      </c>
      <c r="C61" s="19">
        <v>19.7</v>
      </c>
      <c r="D61" s="19">
        <v>19.84</v>
      </c>
      <c r="E61" s="19">
        <v>19.97</v>
      </c>
      <c r="F61" s="22">
        <f>15.04-C61</f>
        <v>-4.66</v>
      </c>
      <c r="G61" s="22">
        <f t="shared" ref="G61" si="118">15.04-D61</f>
        <v>-4.8000000000000007</v>
      </c>
      <c r="H61" s="22">
        <f t="shared" ref="H61" si="119">15.04-E61</f>
        <v>-4.93</v>
      </c>
      <c r="I61" s="17">
        <f>2^F61</f>
        <v>3.9554893561571255E-2</v>
      </c>
      <c r="J61" s="17">
        <f t="shared" si="109"/>
        <v>3.5896823593657333E-2</v>
      </c>
      <c r="K61" s="17">
        <f t="shared" si="110"/>
        <v>3.2803646363220855E-2</v>
      </c>
      <c r="L61" s="18">
        <f>AVERAGE(I61:K61)</f>
        <v>3.6085121172816481E-2</v>
      </c>
      <c r="M61" s="18">
        <f>STDEV(I61:K61)</f>
        <v>3.3795601292248715E-3</v>
      </c>
      <c r="N61" s="17">
        <f>I61/L61</f>
        <v>1.0961552095706584</v>
      </c>
      <c r="O61" s="17">
        <f>J61/L61</f>
        <v>0.99478184988606899</v>
      </c>
      <c r="P61" s="17">
        <f>K61/L61</f>
        <v>0.90906294054327252</v>
      </c>
      <c r="Q61" s="18">
        <f>AVERAGE(N61:P61)</f>
        <v>1</v>
      </c>
      <c r="R61" s="18">
        <f>STDEV(N61:P61)</f>
        <v>9.3655224629555875E-2</v>
      </c>
      <c r="S61" s="8"/>
    </row>
    <row r="62" spans="1:20" ht="12" customHeight="1">
      <c r="A62" s="8"/>
      <c r="B62" s="8" t="s">
        <v>24</v>
      </c>
      <c r="C62" s="19">
        <v>19.760000000000002</v>
      </c>
      <c r="D62" s="19">
        <v>19.78</v>
      </c>
      <c r="E62" s="19">
        <v>19.71</v>
      </c>
      <c r="F62" s="22">
        <f>14.51-C62</f>
        <v>-5.2500000000000018</v>
      </c>
      <c r="G62" s="22">
        <f t="shared" ref="G62" si="120">14.51-D62</f>
        <v>-5.2700000000000014</v>
      </c>
      <c r="H62" s="22">
        <f t="shared" ref="H62" si="121">14.51-E62</f>
        <v>-5.2000000000000011</v>
      </c>
      <c r="I62" s="17">
        <f t="shared" ref="I62:I63" si="122">2^F62</f>
        <v>2.6278012976678557E-2</v>
      </c>
      <c r="J62" s="17">
        <f t="shared" si="109"/>
        <v>2.5916235806701278E-2</v>
      </c>
      <c r="K62" s="17">
        <f t="shared" si="110"/>
        <v>2.7204705103003865E-2</v>
      </c>
      <c r="L62" s="18">
        <f t="shared" ref="L62:L63" si="123">AVERAGE(I62:K62)</f>
        <v>2.6466317962127898E-2</v>
      </c>
      <c r="M62" s="18">
        <f t="shared" ref="M62:M63" si="124">STDEV(I62:K62)</f>
        <v>6.6455425477339989E-4</v>
      </c>
      <c r="N62" s="17">
        <f>I62/L61</f>
        <v>0.72822293850226061</v>
      </c>
      <c r="O62" s="17">
        <f>J62/L61</f>
        <v>0.71819727811318557</v>
      </c>
      <c r="P62" s="17">
        <f>K62/L61</f>
        <v>0.75390366496808714</v>
      </c>
      <c r="Q62" s="18">
        <f t="shared" ref="Q62:Q63" si="125">AVERAGE(N62:P62)</f>
        <v>0.73344129386117773</v>
      </c>
      <c r="R62" s="18">
        <f t="shared" ref="R62:R63" si="126">STDEV(N62:P62)</f>
        <v>1.8416295502812898E-2</v>
      </c>
      <c r="S62" s="8">
        <f>TTEST(N61:P61,N62:P62,2,2)</f>
        <v>8.4178922495465325E-3</v>
      </c>
      <c r="T62" s="7" t="s">
        <v>2</v>
      </c>
    </row>
    <row r="63" spans="1:20" ht="12" customHeight="1">
      <c r="A63" s="8"/>
      <c r="B63" s="8" t="s">
        <v>25</v>
      </c>
      <c r="C63" s="19">
        <v>19.75</v>
      </c>
      <c r="D63" s="19">
        <v>19.73</v>
      </c>
      <c r="E63" s="19">
        <v>19.71</v>
      </c>
      <c r="F63" s="22">
        <f>14.44-C63</f>
        <v>-5.3100000000000005</v>
      </c>
      <c r="G63" s="22">
        <f t="shared" ref="G63" si="127">14.44-D63</f>
        <v>-5.2900000000000009</v>
      </c>
      <c r="H63" s="22">
        <f t="shared" ref="H63" si="128">14.44-E63</f>
        <v>-5.2700000000000014</v>
      </c>
      <c r="I63" s="17">
        <f t="shared" si="122"/>
        <v>2.5207554975691441E-2</v>
      </c>
      <c r="J63" s="17">
        <f t="shared" si="109"/>
        <v>2.5559439329930645E-2</v>
      </c>
      <c r="K63" s="17">
        <f t="shared" si="110"/>
        <v>2.5916235806701278E-2</v>
      </c>
      <c r="L63" s="18">
        <f t="shared" si="123"/>
        <v>2.5561076704107788E-2</v>
      </c>
      <c r="M63" s="18">
        <f t="shared" si="124"/>
        <v>3.5434325280135544E-4</v>
      </c>
      <c r="N63" s="17">
        <f>I63/L61</f>
        <v>0.69855813577482762</v>
      </c>
      <c r="O63" s="17">
        <f>J63/L61</f>
        <v>0.70830964395333651</v>
      </c>
      <c r="P63" s="17">
        <f>K63/L61</f>
        <v>0.71819727811318557</v>
      </c>
      <c r="Q63" s="18">
        <f t="shared" si="125"/>
        <v>0.70835501928044986</v>
      </c>
      <c r="R63" s="18">
        <f t="shared" si="126"/>
        <v>9.8196497970550831E-3</v>
      </c>
      <c r="S63" s="8">
        <f>TTEST(N61:P61,N63:P63,2,2)</f>
        <v>5.8297063049708745E-3</v>
      </c>
      <c r="T63" s="7" t="s">
        <v>3</v>
      </c>
    </row>
    <row r="64" spans="1:20" ht="12" customHeight="1">
      <c r="A64" s="11" t="s">
        <v>32</v>
      </c>
      <c r="B64" s="11" t="s">
        <v>23</v>
      </c>
      <c r="C64" s="21">
        <v>17.86</v>
      </c>
      <c r="D64" s="21">
        <v>17.84</v>
      </c>
      <c r="E64" s="21">
        <v>17.739999999999998</v>
      </c>
      <c r="F64" s="13">
        <f>15.04-C64</f>
        <v>-2.8200000000000003</v>
      </c>
      <c r="G64" s="13">
        <f t="shared" ref="G64" si="129">15.04-D64</f>
        <v>-2.8000000000000007</v>
      </c>
      <c r="H64" s="13">
        <f t="shared" ref="H64" si="130">15.04-E64</f>
        <v>-2.6999999999999993</v>
      </c>
      <c r="I64" s="14">
        <f>2^F64</f>
        <v>0.14161048566197482</v>
      </c>
      <c r="J64" s="14">
        <f t="shared" si="109"/>
        <v>0.1435872943746293</v>
      </c>
      <c r="K64" s="14">
        <f t="shared" si="110"/>
        <v>0.15389305166811462</v>
      </c>
      <c r="L64" s="15">
        <f>AVERAGE(I64:K64)</f>
        <v>0.14636361056823957</v>
      </c>
      <c r="M64" s="15">
        <f>STDEV(I64:K64)</f>
        <v>6.5951729036449287E-3</v>
      </c>
      <c r="N64" s="14">
        <f>I64/L64</f>
        <v>0.96752522783626815</v>
      </c>
      <c r="O64" s="14">
        <f>J64/L64</f>
        <v>0.98103137670059148</v>
      </c>
      <c r="P64" s="14">
        <f>K64/L64</f>
        <v>1.0514433954631406</v>
      </c>
      <c r="Q64" s="15">
        <f>AVERAGE(N64:P64)</f>
        <v>1</v>
      </c>
      <c r="R64" s="15">
        <f>STDEV(N64:P64)</f>
        <v>4.5060195481923013E-2</v>
      </c>
      <c r="S64" s="11"/>
    </row>
    <row r="65" spans="1:20" ht="12" customHeight="1">
      <c r="A65" s="11"/>
      <c r="B65" s="11" t="s">
        <v>24</v>
      </c>
      <c r="C65" s="21">
        <v>17.72</v>
      </c>
      <c r="D65" s="21">
        <v>17.760000000000002</v>
      </c>
      <c r="E65" s="21">
        <v>17.78</v>
      </c>
      <c r="F65" s="13">
        <f>14.51-C65</f>
        <v>-3.2099999999999991</v>
      </c>
      <c r="G65" s="13">
        <f t="shared" ref="G65" si="131">14.51-D65</f>
        <v>-3.2500000000000018</v>
      </c>
      <c r="H65" s="13">
        <f t="shared" ref="H65" si="132">14.51-E65</f>
        <v>-3.2700000000000014</v>
      </c>
      <c r="I65" s="14">
        <f t="shared" ref="I65:I66" si="133">2^F65</f>
        <v>0.10806715391348323</v>
      </c>
      <c r="J65" s="14">
        <f t="shared" si="109"/>
        <v>0.1051120519067142</v>
      </c>
      <c r="K65" s="14">
        <f t="shared" si="110"/>
        <v>0.10366494322680514</v>
      </c>
      <c r="L65" s="15">
        <f t="shared" ref="L65:L66" si="134">AVERAGE(I65:K65)</f>
        <v>0.10561471634900087</v>
      </c>
      <c r="M65" s="15">
        <f t="shared" ref="M65:M66" si="135">STDEV(I65:K65)</f>
        <v>2.243739821955794E-3</v>
      </c>
      <c r="N65" s="14">
        <f>I65/L64</f>
        <v>0.73834714444338434</v>
      </c>
      <c r="O65" s="14">
        <f>J65/L64</f>
        <v>0.71815700295058982</v>
      </c>
      <c r="P65" s="14">
        <f>K65/L64</f>
        <v>0.70826992327080573</v>
      </c>
      <c r="Q65" s="15">
        <f t="shared" ref="Q65:Q66" si="136">AVERAGE(N65:P65)</f>
        <v>0.72159135688825993</v>
      </c>
      <c r="R65" s="15">
        <f t="shared" ref="R65:R66" si="137">STDEV(N65:P65)</f>
        <v>1.5329902106437129E-2</v>
      </c>
      <c r="S65" s="11">
        <f>TTEST(N64:P64,N65:P65,2,2)</f>
        <v>5.3429948773745309E-4</v>
      </c>
      <c r="T65" s="7" t="s">
        <v>3</v>
      </c>
    </row>
    <row r="66" spans="1:20" ht="12" customHeight="1">
      <c r="A66" s="11"/>
      <c r="B66" s="11" t="s">
        <v>25</v>
      </c>
      <c r="C66" s="21">
        <v>17.920000000000002</v>
      </c>
      <c r="D66" s="21">
        <v>17.87</v>
      </c>
      <c r="E66" s="21">
        <v>17.850000000000001</v>
      </c>
      <c r="F66" s="13">
        <f>14.44-C66</f>
        <v>-3.4800000000000022</v>
      </c>
      <c r="G66" s="13">
        <f t="shared" ref="G66" si="138">14.44-D66</f>
        <v>-3.4300000000000015</v>
      </c>
      <c r="H66" s="13">
        <f t="shared" ref="H66" si="139">14.44-E66</f>
        <v>-3.4100000000000019</v>
      </c>
      <c r="I66" s="14">
        <f t="shared" si="133"/>
        <v>8.9622203000989067E-2</v>
      </c>
      <c r="J66" s="14">
        <f t="shared" si="109"/>
        <v>9.2782723164315462E-2</v>
      </c>
      <c r="K66" s="14">
        <f t="shared" si="110"/>
        <v>9.407792171319157E-2</v>
      </c>
      <c r="L66" s="15">
        <f t="shared" si="134"/>
        <v>9.2160949292832028E-2</v>
      </c>
      <c r="M66" s="15">
        <f t="shared" si="135"/>
        <v>2.2920098976689654E-3</v>
      </c>
      <c r="N66" s="14">
        <f>I66/L64</f>
        <v>0.61232571848317596</v>
      </c>
      <c r="O66" s="14">
        <f>J66/L64</f>
        <v>0.63391933831160219</v>
      </c>
      <c r="P66" s="14">
        <f>K66/L64</f>
        <v>0.64276852250327154</v>
      </c>
      <c r="Q66" s="15">
        <f t="shared" si="136"/>
        <v>0.62967119309934994</v>
      </c>
      <c r="R66" s="15">
        <f t="shared" si="137"/>
        <v>1.5659697712911747E-2</v>
      </c>
      <c r="S66" s="11">
        <f>TTEST(N64:P64,N66:P66,2,2)</f>
        <v>1.7697909083442832E-4</v>
      </c>
      <c r="T66" s="7" t="s">
        <v>3</v>
      </c>
    </row>
  </sheetData>
  <mergeCells count="1">
    <mergeCell ref="A1:XFD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O337"/>
  <sheetViews>
    <sheetView zoomScale="66" zoomScaleNormal="66" workbookViewId="0">
      <selection activeCell="N37" sqref="N37"/>
    </sheetView>
  </sheetViews>
  <sheetFormatPr baseColWidth="10" defaultColWidth="8.83203125" defaultRowHeight="12" customHeight="1"/>
  <cols>
    <col min="1" max="1" width="21.5" style="2" bestFit="1" customWidth="1"/>
    <col min="2" max="2" width="17.6640625" style="2" customWidth="1"/>
    <col min="3" max="3" width="15.6640625" style="2" customWidth="1"/>
    <col min="4" max="4" width="13.83203125" style="2" customWidth="1"/>
    <col min="5" max="5" width="10.5" style="2" bestFit="1" customWidth="1"/>
    <col min="6" max="6" width="15.6640625" style="2" customWidth="1"/>
    <col min="7" max="7" width="14.6640625" style="2" customWidth="1"/>
    <col min="8" max="8" width="9.1640625" style="2" bestFit="1" customWidth="1"/>
    <col min="9" max="9" width="11.6640625" style="2" customWidth="1"/>
    <col min="10" max="18" width="9" style="2" bestFit="1" customWidth="1"/>
    <col min="19" max="19" width="13.33203125" style="2" bestFit="1" customWidth="1"/>
    <col min="20" max="21" width="8.83203125" style="2"/>
    <col min="22" max="22" width="21.5" style="2" bestFit="1" customWidth="1"/>
    <col min="23" max="23" width="17.6640625" style="2" customWidth="1"/>
    <col min="24" max="24" width="15.6640625" style="2" customWidth="1"/>
    <col min="25" max="25" width="13.83203125" style="2" customWidth="1"/>
    <col min="26" max="26" width="10.5" style="2" bestFit="1" customWidth="1"/>
    <col min="27" max="27" width="15.6640625" style="2" customWidth="1"/>
    <col min="28" max="28" width="14.6640625" style="2" customWidth="1"/>
    <col min="29" max="29" width="9.1640625" style="2" bestFit="1" customWidth="1"/>
    <col min="30" max="30" width="11.6640625" style="2" customWidth="1"/>
    <col min="31" max="39" width="9" style="2" bestFit="1" customWidth="1"/>
    <col min="40" max="40" width="13.33203125" style="2" bestFit="1" customWidth="1"/>
    <col min="41" max="16384" width="8.83203125" style="2"/>
  </cols>
  <sheetData>
    <row r="1" spans="1:41" ht="12" customHeight="1">
      <c r="A1" s="198" t="s">
        <v>26</v>
      </c>
      <c r="B1" s="198"/>
      <c r="C1" s="198"/>
      <c r="D1" s="198"/>
      <c r="E1" s="198"/>
      <c r="F1" s="198"/>
      <c r="G1" s="198"/>
      <c r="V1" s="1" t="s">
        <v>26</v>
      </c>
    </row>
    <row r="2" spans="1:41" ht="12" customHeight="1">
      <c r="A2" s="3" t="s">
        <v>21</v>
      </c>
      <c r="V2" s="3" t="s">
        <v>22</v>
      </c>
    </row>
    <row r="3" spans="1:41" ht="12" customHeight="1">
      <c r="A3" s="4" t="s">
        <v>5</v>
      </c>
      <c r="B3" s="4" t="s">
        <v>6</v>
      </c>
      <c r="C3" s="5" t="s">
        <v>7</v>
      </c>
      <c r="D3" s="5" t="s">
        <v>8</v>
      </c>
      <c r="E3" s="5" t="s">
        <v>9</v>
      </c>
      <c r="F3" s="6" t="s">
        <v>10</v>
      </c>
      <c r="G3" s="6" t="s">
        <v>11</v>
      </c>
      <c r="H3" s="6" t="s">
        <v>12</v>
      </c>
      <c r="I3" s="6" t="s">
        <v>13</v>
      </c>
      <c r="J3" s="6" t="s">
        <v>14</v>
      </c>
      <c r="K3" s="6" t="s">
        <v>15</v>
      </c>
      <c r="L3" s="6" t="s">
        <v>16</v>
      </c>
      <c r="M3" s="6" t="s">
        <v>0</v>
      </c>
      <c r="N3" s="4" t="s">
        <v>17</v>
      </c>
      <c r="O3" s="4" t="s">
        <v>18</v>
      </c>
      <c r="P3" s="4" t="s">
        <v>19</v>
      </c>
      <c r="Q3" s="6" t="s">
        <v>16</v>
      </c>
      <c r="R3" s="6" t="s">
        <v>0</v>
      </c>
      <c r="S3" s="6" t="s">
        <v>1</v>
      </c>
      <c r="T3" s="7"/>
      <c r="V3" s="4" t="s">
        <v>5</v>
      </c>
      <c r="W3" s="4" t="s">
        <v>6</v>
      </c>
      <c r="X3" s="5" t="s">
        <v>7</v>
      </c>
      <c r="Y3" s="5" t="s">
        <v>8</v>
      </c>
      <c r="Z3" s="5" t="s">
        <v>9</v>
      </c>
      <c r="AA3" s="6" t="s">
        <v>10</v>
      </c>
      <c r="AB3" s="6" t="s">
        <v>11</v>
      </c>
      <c r="AC3" s="6" t="s">
        <v>12</v>
      </c>
      <c r="AD3" s="6" t="s">
        <v>13</v>
      </c>
      <c r="AE3" s="6" t="s">
        <v>14</v>
      </c>
      <c r="AF3" s="6" t="s">
        <v>15</v>
      </c>
      <c r="AG3" s="6" t="s">
        <v>16</v>
      </c>
      <c r="AH3" s="6" t="s">
        <v>0</v>
      </c>
      <c r="AI3" s="4" t="s">
        <v>17</v>
      </c>
      <c r="AJ3" s="4" t="s">
        <v>18</v>
      </c>
      <c r="AK3" s="4" t="s">
        <v>19</v>
      </c>
      <c r="AL3" s="6" t="s">
        <v>16</v>
      </c>
      <c r="AM3" s="6" t="s">
        <v>0</v>
      </c>
      <c r="AN3" s="6" t="s">
        <v>1</v>
      </c>
      <c r="AO3" s="7"/>
    </row>
    <row r="4" spans="1:41" ht="12" customHeight="1">
      <c r="A4" s="8" t="s">
        <v>20</v>
      </c>
      <c r="B4" s="8" t="s">
        <v>23</v>
      </c>
      <c r="C4" s="9">
        <v>16.04</v>
      </c>
      <c r="D4" s="9">
        <v>15.77</v>
      </c>
      <c r="E4" s="9">
        <v>15.75</v>
      </c>
      <c r="F4" s="10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7"/>
      <c r="V4" s="8" t="s">
        <v>20</v>
      </c>
      <c r="W4" s="8" t="s">
        <v>23</v>
      </c>
      <c r="X4" s="9">
        <v>18.170000000000002</v>
      </c>
      <c r="Y4" s="9">
        <v>17.850000000000001</v>
      </c>
      <c r="Z4" s="9">
        <v>17.78</v>
      </c>
      <c r="AA4" s="10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7"/>
    </row>
    <row r="5" spans="1:41" ht="12" customHeight="1">
      <c r="A5" s="8"/>
      <c r="B5" s="8" t="s">
        <v>24</v>
      </c>
      <c r="C5" s="9">
        <v>15.35</v>
      </c>
      <c r="D5" s="9">
        <v>15.51</v>
      </c>
      <c r="E5" s="9">
        <v>15.64</v>
      </c>
      <c r="F5" s="10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7"/>
      <c r="V5" s="8"/>
      <c r="W5" s="8" t="s">
        <v>24</v>
      </c>
      <c r="X5" s="9">
        <v>17.14</v>
      </c>
      <c r="Y5" s="9">
        <v>17.399999999999999</v>
      </c>
      <c r="Z5" s="9">
        <v>17.36</v>
      </c>
      <c r="AA5" s="10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7"/>
    </row>
    <row r="6" spans="1:41" ht="12" customHeight="1">
      <c r="A6" s="8"/>
      <c r="B6" s="8" t="s">
        <v>25</v>
      </c>
      <c r="C6" s="9">
        <v>14.13</v>
      </c>
      <c r="D6" s="9">
        <v>14.35</v>
      </c>
      <c r="E6" s="9">
        <v>14.27</v>
      </c>
      <c r="F6" s="10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7"/>
      <c r="V6" s="8"/>
      <c r="W6" s="8" t="s">
        <v>25</v>
      </c>
      <c r="X6" s="9">
        <v>16.05</v>
      </c>
      <c r="Y6" s="9">
        <v>16.03</v>
      </c>
      <c r="Z6" s="9">
        <v>16.02</v>
      </c>
      <c r="AA6" s="10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7"/>
    </row>
    <row r="7" spans="1:41" ht="12" customHeight="1">
      <c r="A7" s="11" t="s">
        <v>27</v>
      </c>
      <c r="B7" s="11" t="s">
        <v>23</v>
      </c>
      <c r="C7" s="12">
        <v>19.97</v>
      </c>
      <c r="D7" s="12">
        <v>19.899999999999999</v>
      </c>
      <c r="E7" s="12">
        <v>20</v>
      </c>
      <c r="F7" s="13">
        <f>15.85-C7</f>
        <v>-4.1199999999999992</v>
      </c>
      <c r="G7" s="14">
        <f>15.85-D7</f>
        <v>-4.0499999999999989</v>
      </c>
      <c r="H7" s="14">
        <f>15.85-E7</f>
        <v>-4.1500000000000004</v>
      </c>
      <c r="I7" s="14">
        <f>2^F7</f>
        <v>5.7511728164054719E-2</v>
      </c>
      <c r="J7" s="14">
        <f t="shared" ref="J7:K15" si="0">2^G7</f>
        <v>6.0371020557802905E-2</v>
      </c>
      <c r="K7" s="14">
        <f t="shared" si="0"/>
        <v>5.6328153913176866E-2</v>
      </c>
      <c r="L7" s="15">
        <f>AVERAGE(I7:K7)</f>
        <v>5.8070300878344833E-2</v>
      </c>
      <c r="M7" s="15">
        <f>STDEV(I7:K7)</f>
        <v>2.0785079466818304E-3</v>
      </c>
      <c r="N7" s="14">
        <f>I7/L7</f>
        <v>0.99038109488255788</v>
      </c>
      <c r="O7" s="14">
        <f>J7/L7</f>
        <v>1.0396195584431016</v>
      </c>
      <c r="P7" s="14">
        <f>K7/L7</f>
        <v>0.9699993466743404</v>
      </c>
      <c r="Q7" s="15">
        <f>AVERAGE(N7:P7)</f>
        <v>1</v>
      </c>
      <c r="R7" s="15">
        <f>STDEV(N7:P7)</f>
        <v>3.5792959830468818E-2</v>
      </c>
      <c r="S7" s="11"/>
      <c r="T7" s="7"/>
      <c r="V7" s="11" t="s">
        <v>27</v>
      </c>
      <c r="W7" s="11" t="s">
        <v>23</v>
      </c>
      <c r="X7" s="12">
        <v>23.14</v>
      </c>
      <c r="Y7" s="12">
        <v>23.22</v>
      </c>
      <c r="Z7" s="12">
        <v>23.2</v>
      </c>
      <c r="AA7" s="13">
        <f>17.93-X7</f>
        <v>-5.2100000000000009</v>
      </c>
      <c r="AB7" s="14">
        <f t="shared" ref="AB7:AC7" si="1">17.93-Y7</f>
        <v>-5.2899999999999991</v>
      </c>
      <c r="AC7" s="14">
        <f t="shared" si="1"/>
        <v>-5.27</v>
      </c>
      <c r="AD7" s="14">
        <f>2^AA7</f>
        <v>2.7016788478370777E-2</v>
      </c>
      <c r="AE7" s="14">
        <f t="shared" ref="AE7:AF15" si="2">2^AB7</f>
        <v>2.5559439329930676E-2</v>
      </c>
      <c r="AF7" s="14">
        <f t="shared" si="2"/>
        <v>2.5916235806701313E-2</v>
      </c>
      <c r="AG7" s="15">
        <f>AVERAGE(AD7:AF7)</f>
        <v>2.6164154538334258E-2</v>
      </c>
      <c r="AH7" s="15">
        <f>STDEV(AD7:AF7)</f>
        <v>7.5964755527523217E-4</v>
      </c>
      <c r="AI7" s="14">
        <f>AD7/AG7</f>
        <v>1.032587865156785</v>
      </c>
      <c r="AJ7" s="14">
        <f>AE7/AG7</f>
        <v>0.97688764574763587</v>
      </c>
      <c r="AK7" s="14">
        <f>AF7/AG7</f>
        <v>0.99052448909557889</v>
      </c>
      <c r="AL7" s="15">
        <f>AVERAGE(AI7:AK7)</f>
        <v>1</v>
      </c>
      <c r="AM7" s="15">
        <f>STDEV(AI7:AK7)</f>
        <v>2.9033904159304697E-2</v>
      </c>
      <c r="AN7" s="11"/>
      <c r="AO7" s="7"/>
    </row>
    <row r="8" spans="1:41" ht="12" customHeight="1">
      <c r="A8" s="11"/>
      <c r="B8" s="11" t="s">
        <v>24</v>
      </c>
      <c r="C8" s="12">
        <v>20.93</v>
      </c>
      <c r="D8" s="12">
        <v>20.98</v>
      </c>
      <c r="E8" s="12">
        <v>20.85</v>
      </c>
      <c r="F8" s="13">
        <f>15.5-C8</f>
        <v>-5.43</v>
      </c>
      <c r="G8" s="14">
        <f t="shared" ref="G8:H8" si="3">15.5-D8</f>
        <v>-5.48</v>
      </c>
      <c r="H8" s="14">
        <f t="shared" si="3"/>
        <v>-5.3500000000000014</v>
      </c>
      <c r="I8" s="14">
        <f t="shared" ref="I8:I9" si="4">2^F8</f>
        <v>2.3195680791078904E-2</v>
      </c>
      <c r="J8" s="14">
        <f t="shared" si="0"/>
        <v>2.2405550750247305E-2</v>
      </c>
      <c r="K8" s="14">
        <f t="shared" si="0"/>
        <v>2.4518253059273437E-2</v>
      </c>
      <c r="L8" s="15">
        <f t="shared" ref="L8:L9" si="5">AVERAGE(I8:K8)</f>
        <v>2.3373161533533218E-2</v>
      </c>
      <c r="M8" s="15">
        <f t="shared" ref="M8:M9" si="6">STDEV(I8:K8)</f>
        <v>1.0674747407305187E-3</v>
      </c>
      <c r="N8" s="14">
        <f>I8/L7</f>
        <v>0.39944137433820104</v>
      </c>
      <c r="O8" s="14">
        <f>J8/L7</f>
        <v>0.38583493474893676</v>
      </c>
      <c r="P8" s="14">
        <f>K8/L7</f>
        <v>0.42221673882210953</v>
      </c>
      <c r="Q8" s="15">
        <f t="shared" ref="Q8:Q9" si="7">AVERAGE(N8:P8)</f>
        <v>0.40249768263641572</v>
      </c>
      <c r="R8" s="15">
        <f t="shared" ref="R8:R9" si="8">STDEV(N8:P8)</f>
        <v>1.8382455826547899E-2</v>
      </c>
      <c r="S8" s="11">
        <f>TTEST(N7:P7,N8:P8,2,2)</f>
        <v>1.3573976929531126E-5</v>
      </c>
      <c r="T8" s="7" t="s">
        <v>3</v>
      </c>
      <c r="V8" s="11"/>
      <c r="W8" s="11" t="s">
        <v>24</v>
      </c>
      <c r="X8" s="12">
        <v>23.1</v>
      </c>
      <c r="Y8" s="12">
        <v>23.14</v>
      </c>
      <c r="Z8" s="12">
        <v>23.1</v>
      </c>
      <c r="AA8" s="13">
        <f>17.3-X8</f>
        <v>-5.8000000000000007</v>
      </c>
      <c r="AB8" s="14">
        <f t="shared" ref="AB8:AC8" si="9">17.3-Y8</f>
        <v>-5.84</v>
      </c>
      <c r="AC8" s="14">
        <f t="shared" si="9"/>
        <v>-5.8000000000000007</v>
      </c>
      <c r="AD8" s="14">
        <f t="shared" ref="AD8:AD9" si="10">2^AA8</f>
        <v>1.7948411796828663E-2</v>
      </c>
      <c r="AE8" s="14">
        <f t="shared" si="2"/>
        <v>1.7457611532378441E-2</v>
      </c>
      <c r="AF8" s="14">
        <f t="shared" si="2"/>
        <v>1.7948411796828663E-2</v>
      </c>
      <c r="AG8" s="15">
        <f t="shared" ref="AG8:AG9" si="11">AVERAGE(AD8:AF8)</f>
        <v>1.7784811708678589E-2</v>
      </c>
      <c r="AH8" s="15">
        <f t="shared" ref="AH8:AH9" si="12">STDEV(AD8:AF8)</f>
        <v>2.8336366479867506E-4</v>
      </c>
      <c r="AI8" s="14">
        <f>AD8/AG7</f>
        <v>0.6859924241210108</v>
      </c>
      <c r="AJ8" s="14">
        <f>AE8/AG7</f>
        <v>0.66723392520864855</v>
      </c>
      <c r="AK8" s="14">
        <f>AF8/AG7</f>
        <v>0.6859924241210108</v>
      </c>
      <c r="AL8" s="15">
        <f t="shared" ref="AL8:AL9" si="13">AVERAGE(AI8:AK8)</f>
        <v>0.67973959115022342</v>
      </c>
      <c r="AM8" s="15">
        <f t="shared" ref="AM8:AM9" si="14">STDEV(AI8:AK8)</f>
        <v>1.083022439664565E-2</v>
      </c>
      <c r="AN8" s="11">
        <f>TTEST(AI7:AK7,AI8:AK8,2,2)</f>
        <v>5.7239084765310716E-5</v>
      </c>
      <c r="AO8" s="7" t="s">
        <v>3</v>
      </c>
    </row>
    <row r="9" spans="1:41" ht="12" customHeight="1">
      <c r="A9" s="11"/>
      <c r="B9" s="11" t="s">
        <v>25</v>
      </c>
      <c r="C9" s="12">
        <v>19.690000000000001</v>
      </c>
      <c r="D9" s="12">
        <v>19.8</v>
      </c>
      <c r="E9" s="12">
        <v>19.829999999999998</v>
      </c>
      <c r="F9" s="13">
        <f>14.25-C9</f>
        <v>-5.4400000000000013</v>
      </c>
      <c r="G9" s="14">
        <f t="shared" ref="G9:H9" si="15">14.25-D9</f>
        <v>-5.5500000000000007</v>
      </c>
      <c r="H9" s="14">
        <f t="shared" si="15"/>
        <v>-5.5799999999999983</v>
      </c>
      <c r="I9" s="14">
        <f t="shared" si="4"/>
        <v>2.3035456520173442E-2</v>
      </c>
      <c r="J9" s="14">
        <f t="shared" si="0"/>
        <v>2.1344379011787418E-2</v>
      </c>
      <c r="K9" s="14">
        <f t="shared" si="0"/>
        <v>2.0905118043533032E-2</v>
      </c>
      <c r="L9" s="15">
        <f t="shared" si="5"/>
        <v>2.1761651191831294E-2</v>
      </c>
      <c r="M9" s="15">
        <f t="shared" si="6"/>
        <v>1.1247988977779869E-3</v>
      </c>
      <c r="N9" s="14">
        <f>I9/L7</f>
        <v>0.39668223122232282</v>
      </c>
      <c r="O9" s="14">
        <f>J9/L7</f>
        <v>0.36756101981464012</v>
      </c>
      <c r="P9" s="14">
        <f>K9/L7</f>
        <v>0.35999672340820987</v>
      </c>
      <c r="Q9" s="15">
        <f t="shared" si="7"/>
        <v>0.37474665814839092</v>
      </c>
      <c r="R9" s="15">
        <f t="shared" si="8"/>
        <v>1.9369606851777802E-2</v>
      </c>
      <c r="S9" s="11">
        <f>TTEST(N7:P7,N9:P9,2,2)</f>
        <v>1.1854795501759951E-5</v>
      </c>
      <c r="T9" s="7" t="s">
        <v>3</v>
      </c>
      <c r="V9" s="11"/>
      <c r="W9" s="11" t="s">
        <v>25</v>
      </c>
      <c r="X9" s="12">
        <v>21.73</v>
      </c>
      <c r="Y9" s="12">
        <v>21.79</v>
      </c>
      <c r="Z9" s="12">
        <v>21.73</v>
      </c>
      <c r="AA9" s="13">
        <f>16.03-X9</f>
        <v>-5.6999999999999993</v>
      </c>
      <c r="AB9" s="14">
        <f t="shared" ref="AB9:AC9" si="16">16.03-Y9</f>
        <v>-5.759999999999998</v>
      </c>
      <c r="AC9" s="14">
        <f t="shared" si="16"/>
        <v>-5.6999999999999993</v>
      </c>
      <c r="AD9" s="14">
        <f t="shared" si="10"/>
        <v>1.9236631458514335E-2</v>
      </c>
      <c r="AE9" s="14">
        <f t="shared" si="2"/>
        <v>1.8453010334836439E-2</v>
      </c>
      <c r="AF9" s="14">
        <f t="shared" si="2"/>
        <v>1.9236631458514335E-2</v>
      </c>
      <c r="AG9" s="15">
        <f t="shared" si="11"/>
        <v>1.8975424417288368E-2</v>
      </c>
      <c r="AH9" s="15">
        <f t="shared" si="12"/>
        <v>4.5242386669811028E-4</v>
      </c>
      <c r="AI9" s="14">
        <f>AD9/AG7</f>
        <v>0.73522847567384209</v>
      </c>
      <c r="AJ9" s="14">
        <f>AE9/AG7</f>
        <v>0.70527829622012506</v>
      </c>
      <c r="AK9" s="14">
        <f>AF9/AG7</f>
        <v>0.73522847567384209</v>
      </c>
      <c r="AL9" s="15">
        <f t="shared" si="13"/>
        <v>0.72524508252260311</v>
      </c>
      <c r="AM9" s="15">
        <f t="shared" si="14"/>
        <v>1.7291744169881124E-2</v>
      </c>
      <c r="AN9" s="11">
        <f>TTEST(AI7:AK7,AI9:AK9,2,2)</f>
        <v>1.4756303646511047E-4</v>
      </c>
      <c r="AO9" s="7" t="s">
        <v>3</v>
      </c>
    </row>
    <row r="10" spans="1:41" ht="12" customHeight="1">
      <c r="A10" s="8" t="s">
        <v>28</v>
      </c>
      <c r="B10" s="8" t="s">
        <v>23</v>
      </c>
      <c r="C10" s="9">
        <v>19.5</v>
      </c>
      <c r="D10" s="9">
        <v>19.25</v>
      </c>
      <c r="E10" s="9">
        <v>19.38</v>
      </c>
      <c r="F10" s="16">
        <f t="shared" ref="F10:H10" si="17">15.85-C10</f>
        <v>-3.6500000000000004</v>
      </c>
      <c r="G10" s="17">
        <f t="shared" si="17"/>
        <v>-3.4000000000000004</v>
      </c>
      <c r="H10" s="17">
        <f t="shared" si="17"/>
        <v>-3.5299999999999994</v>
      </c>
      <c r="I10" s="17">
        <f>2^F10</f>
        <v>7.9660039207453862E-2</v>
      </c>
      <c r="J10" s="17">
        <f t="shared" si="0"/>
        <v>9.4732285406899847E-2</v>
      </c>
      <c r="K10" s="17">
        <f t="shared" si="0"/>
        <v>8.6569341756932858E-2</v>
      </c>
      <c r="L10" s="18">
        <f>AVERAGE(I10:K10)</f>
        <v>8.6987222123762198E-2</v>
      </c>
      <c r="M10" s="18">
        <f>STDEV(I10:K10)</f>
        <v>7.5448074445219971E-3</v>
      </c>
      <c r="N10" s="17">
        <f>I10/L10</f>
        <v>0.91576713524793918</v>
      </c>
      <c r="O10" s="17">
        <f>J10/L10</f>
        <v>1.0890367929225082</v>
      </c>
      <c r="P10" s="17">
        <f>K10/L10</f>
        <v>0.99519607182955216</v>
      </c>
      <c r="Q10" s="18">
        <f>AVERAGE(N10:P10)</f>
        <v>0.99999999999999989</v>
      </c>
      <c r="R10" s="18">
        <f>STDEV(N10:P10)</f>
        <v>8.6734663555384242E-2</v>
      </c>
      <c r="S10" s="8"/>
      <c r="T10" s="7"/>
      <c r="V10" s="8" t="s">
        <v>28</v>
      </c>
      <c r="W10" s="8" t="s">
        <v>23</v>
      </c>
      <c r="X10" s="9">
        <v>21.74</v>
      </c>
      <c r="Y10" s="9">
        <v>21.8</v>
      </c>
      <c r="Z10" s="9">
        <v>21.85</v>
      </c>
      <c r="AA10" s="16">
        <f t="shared" ref="AA10:AC10" si="18">17.93-X10</f>
        <v>-3.8099999999999987</v>
      </c>
      <c r="AB10" s="17">
        <f t="shared" si="18"/>
        <v>-3.870000000000001</v>
      </c>
      <c r="AC10" s="17">
        <f t="shared" si="18"/>
        <v>-3.9200000000000017</v>
      </c>
      <c r="AD10" s="17">
        <f>2^AA10</f>
        <v>7.129773224177656E-2</v>
      </c>
      <c r="AE10" s="17">
        <f t="shared" si="2"/>
        <v>6.8393356328796187E-2</v>
      </c>
      <c r="AF10" s="17">
        <f t="shared" si="2"/>
        <v>6.6063627535086211E-2</v>
      </c>
      <c r="AG10" s="18">
        <f>AVERAGE(AD10:AF10)</f>
        <v>6.8584905368552981E-2</v>
      </c>
      <c r="AH10" s="18">
        <f>STDEV(AD10:AF10)</f>
        <v>2.6223045772990079E-3</v>
      </c>
      <c r="AI10" s="17">
        <f>AD10/AG10</f>
        <v>1.0395542847022348</v>
      </c>
      <c r="AJ10" s="17">
        <f>AE10/AG10</f>
        <v>0.99720712540569278</v>
      </c>
      <c r="AK10" s="17">
        <f>AF10/AG10</f>
        <v>0.96323858989207256</v>
      </c>
      <c r="AL10" s="18">
        <f>AVERAGE(AI10:AK10)</f>
        <v>1</v>
      </c>
      <c r="AM10" s="18">
        <f>STDEV(AI10:AK10)</f>
        <v>3.8234427286989663E-2</v>
      </c>
      <c r="AN10" s="8"/>
      <c r="AO10" s="7"/>
    </row>
    <row r="11" spans="1:41" ht="12" customHeight="1">
      <c r="A11" s="8"/>
      <c r="B11" s="8" t="s">
        <v>24</v>
      </c>
      <c r="C11" s="9">
        <v>19.7</v>
      </c>
      <c r="D11" s="9">
        <v>19.8</v>
      </c>
      <c r="E11" s="9">
        <v>19.690000000000001</v>
      </c>
      <c r="F11" s="16">
        <f t="shared" ref="F11:H11" si="19">15.5-C11</f>
        <v>-4.1999999999999993</v>
      </c>
      <c r="G11" s="17">
        <f t="shared" si="19"/>
        <v>-4.3000000000000007</v>
      </c>
      <c r="H11" s="17">
        <f t="shared" si="19"/>
        <v>-4.1900000000000013</v>
      </c>
      <c r="I11" s="17">
        <f t="shared" ref="I11:I12" si="20">2^F11</f>
        <v>5.4409410206007786E-2</v>
      </c>
      <c r="J11" s="17">
        <f t="shared" si="0"/>
        <v>5.0765774772264703E-2</v>
      </c>
      <c r="K11" s="17">
        <f t="shared" si="0"/>
        <v>5.4787857582252138E-2</v>
      </c>
      <c r="L11" s="18">
        <f t="shared" ref="L11:L12" si="21">AVERAGE(I11:K11)</f>
        <v>5.3321014186841542E-2</v>
      </c>
      <c r="M11" s="18">
        <f t="shared" ref="M11:M12" si="22">STDEV(I11:K11)</f>
        <v>2.2209777021622253E-3</v>
      </c>
      <c r="N11" s="17">
        <f>I11/L10</f>
        <v>0.62548738628066647</v>
      </c>
      <c r="O11" s="17">
        <f>J11/L10</f>
        <v>0.58360036718998842</v>
      </c>
      <c r="P11" s="17">
        <f>K11/L10</f>
        <v>0.62983799510578697</v>
      </c>
      <c r="Q11" s="18">
        <f t="shared" ref="Q11:Q12" si="23">AVERAGE(N11:P11)</f>
        <v>0.61297524952548066</v>
      </c>
      <c r="R11" s="18">
        <f t="shared" ref="R11:R12" si="24">STDEV(N11:P11)</f>
        <v>2.5532229308372446E-2</v>
      </c>
      <c r="S11" s="8">
        <f>TTEST(N10:P10,N11:P11,2,2)</f>
        <v>1.7659983748657506E-3</v>
      </c>
      <c r="T11" s="7" t="s">
        <v>2</v>
      </c>
      <c r="V11" s="8"/>
      <c r="W11" s="8" t="s">
        <v>24</v>
      </c>
      <c r="X11" s="9">
        <v>22.02</v>
      </c>
      <c r="Y11" s="9">
        <v>22</v>
      </c>
      <c r="Z11" s="9">
        <v>22.07</v>
      </c>
      <c r="AA11" s="16">
        <f t="shared" ref="AA11:AC11" si="25">17.3-X11</f>
        <v>-4.7199999999999989</v>
      </c>
      <c r="AB11" s="17">
        <f t="shared" si="25"/>
        <v>-4.6999999999999993</v>
      </c>
      <c r="AC11" s="17">
        <f t="shared" si="25"/>
        <v>-4.7699999999999996</v>
      </c>
      <c r="AD11" s="17">
        <f t="shared" ref="AD11:AD12" si="26">2^AA11</f>
        <v>3.7943590137345246E-2</v>
      </c>
      <c r="AE11" s="17">
        <f t="shared" si="2"/>
        <v>3.8473262917028649E-2</v>
      </c>
      <c r="AF11" s="17">
        <f t="shared" si="2"/>
        <v>3.6651092163496227E-2</v>
      </c>
      <c r="AG11" s="18">
        <f t="shared" ref="AG11:AG12" si="27">AVERAGE(AD11:AF11)</f>
        <v>3.7689315072623374E-2</v>
      </c>
      <c r="AH11" s="18">
        <f t="shared" ref="AH11:AH12" si="28">STDEV(AD11:AF11)</f>
        <v>9.3731980676912659E-4</v>
      </c>
      <c r="AI11" s="17">
        <f>AD11/AG10</f>
        <v>0.55323529183934472</v>
      </c>
      <c r="AJ11" s="17">
        <f>AE11/AG10</f>
        <v>0.56095816871490667</v>
      </c>
      <c r="AK11" s="17">
        <f>AF11/AG10</f>
        <v>0.53439006683096191</v>
      </c>
      <c r="AL11" s="18">
        <f t="shared" ref="AL11:AL12" si="29">AVERAGE(AI11:AK11)</f>
        <v>0.54952784246173769</v>
      </c>
      <c r="AM11" s="18">
        <f t="shared" ref="AM11:AM12" si="30">STDEV(AI11:AK11)</f>
        <v>1.3666561202239426E-2</v>
      </c>
      <c r="AN11" s="8">
        <f>TTEST(AI10:AK10,AI11:AK11,2,2)</f>
        <v>4.3220668762524358E-5</v>
      </c>
      <c r="AO11" s="7" t="s">
        <v>3</v>
      </c>
    </row>
    <row r="12" spans="1:41" ht="12" customHeight="1">
      <c r="A12" s="8"/>
      <c r="B12" s="8" t="s">
        <v>25</v>
      </c>
      <c r="C12" s="9">
        <v>18.97</v>
      </c>
      <c r="D12" s="9">
        <v>18.829999999999998</v>
      </c>
      <c r="E12" s="9">
        <v>18.920000000000002</v>
      </c>
      <c r="F12" s="16">
        <f t="shared" ref="F12:H12" si="31">14.25-C12</f>
        <v>-4.7199999999999989</v>
      </c>
      <c r="G12" s="17">
        <f t="shared" si="31"/>
        <v>-4.5799999999999983</v>
      </c>
      <c r="H12" s="17">
        <f t="shared" si="31"/>
        <v>-4.6700000000000017</v>
      </c>
      <c r="I12" s="17">
        <f t="shared" si="20"/>
        <v>3.7943590137345246E-2</v>
      </c>
      <c r="J12" s="17">
        <f t="shared" si="0"/>
        <v>4.1810236087066063E-2</v>
      </c>
      <c r="K12" s="17">
        <f t="shared" si="0"/>
        <v>3.9281667953807102E-2</v>
      </c>
      <c r="L12" s="18">
        <f t="shared" si="21"/>
        <v>3.9678498059406132E-2</v>
      </c>
      <c r="M12" s="18">
        <f t="shared" si="22"/>
        <v>1.9636301394752036E-3</v>
      </c>
      <c r="N12" s="17">
        <f>I12/L10</f>
        <v>0.43619728519851469</v>
      </c>
      <c r="O12" s="17">
        <f>J12/L10</f>
        <v>0.48064802009173263</v>
      </c>
      <c r="P12" s="17">
        <f>K12/L10</f>
        <v>0.45157974924085514</v>
      </c>
      <c r="Q12" s="18">
        <f t="shared" si="23"/>
        <v>0.45614168484370082</v>
      </c>
      <c r="R12" s="18">
        <f t="shared" si="24"/>
        <v>2.2573776832204417E-2</v>
      </c>
      <c r="S12" s="8">
        <f>TTEST(N10:P10,N12:P12,2,2)</f>
        <v>4.633401570095562E-4</v>
      </c>
      <c r="T12" s="7" t="s">
        <v>3</v>
      </c>
      <c r="V12" s="8"/>
      <c r="W12" s="8" t="s">
        <v>25</v>
      </c>
      <c r="X12" s="9">
        <v>21.27</v>
      </c>
      <c r="Y12" s="9">
        <v>21.17</v>
      </c>
      <c r="Z12" s="9">
        <v>21.12</v>
      </c>
      <c r="AA12" s="16">
        <f t="shared" ref="AA12:AC12" si="32">16.03-X12</f>
        <v>-5.2399999999999984</v>
      </c>
      <c r="AB12" s="17">
        <f t="shared" si="32"/>
        <v>-5.1400000000000006</v>
      </c>
      <c r="AC12" s="17">
        <f t="shared" si="32"/>
        <v>-5.09</v>
      </c>
      <c r="AD12" s="17">
        <f t="shared" si="26"/>
        <v>2.6460791011329005E-2</v>
      </c>
      <c r="AE12" s="17">
        <f t="shared" si="2"/>
        <v>2.835997360366127E-2</v>
      </c>
      <c r="AF12" s="17">
        <f t="shared" si="2"/>
        <v>2.9360085912937876E-2</v>
      </c>
      <c r="AG12" s="18">
        <f t="shared" si="27"/>
        <v>2.8060283509309381E-2</v>
      </c>
      <c r="AH12" s="18">
        <f t="shared" si="28"/>
        <v>1.4726976424620502E-3</v>
      </c>
      <c r="AI12" s="17">
        <f>AD12/AG10</f>
        <v>0.38581070964722219</v>
      </c>
      <c r="AJ12" s="17">
        <f>AE12/AG10</f>
        <v>0.41350168016218719</v>
      </c>
      <c r="AK12" s="17">
        <f>AF12/AG10</f>
        <v>0.42808378542138859</v>
      </c>
      <c r="AL12" s="18">
        <f t="shared" si="29"/>
        <v>0.40913205841026601</v>
      </c>
      <c r="AM12" s="18">
        <f t="shared" si="30"/>
        <v>2.147262046288833E-2</v>
      </c>
      <c r="AN12" s="8">
        <f>TTEST(AI10:AK10,AI12:AK12,2,2)</f>
        <v>1.9979455244553653E-5</v>
      </c>
      <c r="AO12" s="7" t="s">
        <v>3</v>
      </c>
    </row>
    <row r="13" spans="1:41" ht="12" customHeight="1">
      <c r="A13" s="11" t="s">
        <v>29</v>
      </c>
      <c r="B13" s="11" t="s">
        <v>23</v>
      </c>
      <c r="C13" s="12">
        <v>31.75</v>
      </c>
      <c r="D13" s="12">
        <v>31.87</v>
      </c>
      <c r="E13" s="12">
        <v>31.45</v>
      </c>
      <c r="F13" s="13">
        <f t="shared" ref="F13:H13" si="33">15.85-C13</f>
        <v>-15.9</v>
      </c>
      <c r="G13" s="14">
        <f t="shared" si="33"/>
        <v>-16.020000000000003</v>
      </c>
      <c r="H13" s="14">
        <f t="shared" si="33"/>
        <v>-15.6</v>
      </c>
      <c r="I13" s="14">
        <f>2^F13</f>
        <v>1.6353965187626536E-5</v>
      </c>
      <c r="J13" s="14">
        <f t="shared" si="0"/>
        <v>1.5048716804403035E-5</v>
      </c>
      <c r="K13" s="14">
        <f t="shared" si="0"/>
        <v>2.0134092876783671E-5</v>
      </c>
      <c r="L13" s="15">
        <f>AVERAGE(I13:K13)</f>
        <v>1.7178924956271081E-5</v>
      </c>
      <c r="M13" s="15">
        <f>STDEV(I13:K13)</f>
        <v>2.6411515318695592E-6</v>
      </c>
      <c r="N13" s="14">
        <f>I13/L13</f>
        <v>0.95197838218954456</v>
      </c>
      <c r="O13" s="14">
        <f>J13/L13</f>
        <v>0.87599875095266511</v>
      </c>
      <c r="P13" s="14">
        <f>K13/L13</f>
        <v>1.1720228668577901</v>
      </c>
      <c r="Q13" s="15">
        <f>AVERAGE(N13:P13)</f>
        <v>1</v>
      </c>
      <c r="R13" s="15">
        <f>STDEV(N13:P13)</f>
        <v>0.15374370273999058</v>
      </c>
      <c r="S13" s="11"/>
      <c r="T13" s="7"/>
      <c r="V13" s="11" t="s">
        <v>29</v>
      </c>
      <c r="W13" s="11" t="s">
        <v>23</v>
      </c>
      <c r="X13" s="12">
        <v>30.43</v>
      </c>
      <c r="Y13" s="12">
        <v>30.93</v>
      </c>
      <c r="Z13" s="12">
        <v>30.68</v>
      </c>
      <c r="AA13" s="13">
        <f t="shared" ref="AA13:AC13" si="34">17.93-X13</f>
        <v>-12.5</v>
      </c>
      <c r="AB13" s="14">
        <f t="shared" si="34"/>
        <v>-13</v>
      </c>
      <c r="AC13" s="14">
        <f t="shared" si="34"/>
        <v>-12.75</v>
      </c>
      <c r="AD13" s="14">
        <f>2^AA13</f>
        <v>1.7263349150062191E-4</v>
      </c>
      <c r="AE13" s="14">
        <f t="shared" si="2"/>
        <v>1.220703125E-4</v>
      </c>
      <c r="AF13" s="14">
        <f t="shared" si="2"/>
        <v>1.4516688415560576E-4</v>
      </c>
      <c r="AG13" s="15">
        <f>AVERAGE(AD13:AF13)</f>
        <v>1.4662356271874258E-4</v>
      </c>
      <c r="AH13" s="15">
        <f>STDEV(AD13:AF13)</f>
        <v>2.5313044107524087E-5</v>
      </c>
      <c r="AI13" s="14">
        <f>AD13/AG13</f>
        <v>1.1773925575098205</v>
      </c>
      <c r="AJ13" s="14">
        <f>AE13/AG13</f>
        <v>0.83254226153376643</v>
      </c>
      <c r="AK13" s="14">
        <f>AF13/AG13</f>
        <v>0.99006518095641238</v>
      </c>
      <c r="AL13" s="15">
        <f>AVERAGE(AI13:AK13)</f>
        <v>0.99999999999999989</v>
      </c>
      <c r="AM13" s="15">
        <f>STDEV(AI13:AK13)</f>
        <v>0.17263967426627205</v>
      </c>
      <c r="AN13" s="11"/>
      <c r="AO13" s="7"/>
    </row>
    <row r="14" spans="1:41" ht="12" customHeight="1">
      <c r="A14" s="11"/>
      <c r="B14" s="11" t="s">
        <v>24</v>
      </c>
      <c r="C14" s="12">
        <v>31.86</v>
      </c>
      <c r="D14" s="12">
        <v>32.200000000000003</v>
      </c>
      <c r="E14" s="12">
        <v>31.93</v>
      </c>
      <c r="F14" s="13">
        <f t="shared" ref="F14:H14" si="35">15.5-C14</f>
        <v>-16.36</v>
      </c>
      <c r="G14" s="14">
        <f t="shared" si="35"/>
        <v>-16.700000000000003</v>
      </c>
      <c r="H14" s="14">
        <f t="shared" si="35"/>
        <v>-16.43</v>
      </c>
      <c r="I14" s="14">
        <f t="shared" ref="I14:I15" si="36">2^F14</f>
        <v>1.1889107966011061E-5</v>
      </c>
      <c r="J14" s="14">
        <f t="shared" si="0"/>
        <v>9.392886454352672E-6</v>
      </c>
      <c r="K14" s="14">
        <f t="shared" si="0"/>
        <v>1.1326016011268994E-5</v>
      </c>
      <c r="L14" s="15">
        <f t="shared" ref="L14:L15" si="37">AVERAGE(I14:K14)</f>
        <v>1.0869336810544243E-5</v>
      </c>
      <c r="M14" s="15">
        <f t="shared" ref="M14:M15" si="38">STDEV(I14:K14)</f>
        <v>1.3092736070422682E-6</v>
      </c>
      <c r="N14" s="14">
        <f>I14/L13</f>
        <v>0.69207520239332565</v>
      </c>
      <c r="O14" s="14">
        <f>J14/L13</f>
        <v>0.54676800080693322</v>
      </c>
      <c r="P14" s="14">
        <f>K14/L13</f>
        <v>0.65929713530382983</v>
      </c>
      <c r="Q14" s="15">
        <f t="shared" ref="Q14:Q15" si="39">AVERAGE(N14:P14)</f>
        <v>0.6327134461680296</v>
      </c>
      <c r="R14" s="15">
        <f t="shared" ref="R14:R15" si="40">STDEV(N14:P14)</f>
        <v>7.6213942978097984E-2</v>
      </c>
      <c r="S14" s="11">
        <f>TTEST(N13:P13,N14:P14,2,2)</f>
        <v>2.0703280857519456E-2</v>
      </c>
      <c r="T14" s="7" t="s">
        <v>4</v>
      </c>
      <c r="V14" s="11"/>
      <c r="W14" s="11" t="s">
        <v>24</v>
      </c>
      <c r="X14" s="12">
        <v>32.44</v>
      </c>
      <c r="Y14" s="12">
        <v>31.86</v>
      </c>
      <c r="Z14" s="12">
        <v>32.46</v>
      </c>
      <c r="AA14" s="13">
        <f t="shared" ref="AA14:AC14" si="41">17.3-X14</f>
        <v>-15.139999999999997</v>
      </c>
      <c r="AB14" s="14">
        <f t="shared" si="41"/>
        <v>-14.559999999999999</v>
      </c>
      <c r="AC14" s="14">
        <f t="shared" si="41"/>
        <v>-15.16</v>
      </c>
      <c r="AD14" s="14">
        <f t="shared" ref="AD14:AD15" si="42">2^AA14</f>
        <v>2.7695286722325524E-5</v>
      </c>
      <c r="AE14" s="14">
        <f t="shared" si="2"/>
        <v>4.1400278547597473E-5</v>
      </c>
      <c r="AF14" s="14">
        <f t="shared" si="2"/>
        <v>2.7313997525878059E-5</v>
      </c>
      <c r="AG14" s="15">
        <f t="shared" ref="AG14:AG15" si="43">AVERAGE(AD14:AF14)</f>
        <v>3.2136520931933683E-5</v>
      </c>
      <c r="AH14" s="15">
        <f t="shared" ref="AH14:AH15" si="44">STDEV(AD14:AF14)</f>
        <v>8.0249142820442955E-6</v>
      </c>
      <c r="AI14" s="14">
        <f>AD14/AG13</f>
        <v>0.18888701248824105</v>
      </c>
      <c r="AJ14" s="14">
        <f>AE14/AG13</f>
        <v>0.28235760869494519</v>
      </c>
      <c r="AK14" s="14">
        <f>AF14/AG13</f>
        <v>0.18628654916994844</v>
      </c>
      <c r="AL14" s="15">
        <f t="shared" ref="AL14:AL15" si="45">AVERAGE(AI14:AK14)</f>
        <v>0.21917705678437824</v>
      </c>
      <c r="AM14" s="15">
        <f t="shared" ref="AM14:AM15" si="46">STDEV(AI14:AK14)</f>
        <v>5.4731409694619856E-2</v>
      </c>
      <c r="AN14" s="11">
        <f>TTEST(AI13:AK13,AI14:AK14,2,2)</f>
        <v>1.7188189609560708E-3</v>
      </c>
      <c r="AO14" s="7" t="s">
        <v>2</v>
      </c>
    </row>
    <row r="15" spans="1:41" ht="12" customHeight="1">
      <c r="A15" s="11"/>
      <c r="B15" s="11" t="s">
        <v>25</v>
      </c>
      <c r="C15" s="12">
        <v>32.83</v>
      </c>
      <c r="D15" s="12">
        <v>31.22</v>
      </c>
      <c r="E15" s="12">
        <v>32.85</v>
      </c>
      <c r="F15" s="13">
        <f t="shared" ref="F15:H15" si="47">14.25-C15</f>
        <v>-18.579999999999998</v>
      </c>
      <c r="G15" s="14">
        <f t="shared" si="47"/>
        <v>-16.97</v>
      </c>
      <c r="H15" s="14">
        <f t="shared" si="47"/>
        <v>-18.600000000000001</v>
      </c>
      <c r="I15" s="14">
        <f t="shared" si="36"/>
        <v>2.5518942924234683E-6</v>
      </c>
      <c r="J15" s="14">
        <f t="shared" si="0"/>
        <v>7.7897043282104137E-6</v>
      </c>
      <c r="K15" s="14">
        <f t="shared" si="0"/>
        <v>2.5167616095979588E-6</v>
      </c>
      <c r="L15" s="15">
        <f t="shared" si="37"/>
        <v>4.2861200767439473E-6</v>
      </c>
      <c r="M15" s="15">
        <f t="shared" si="38"/>
        <v>3.0342438154659739E-6</v>
      </c>
      <c r="N15" s="14">
        <f>I15/L13</f>
        <v>0.14854796204764326</v>
      </c>
      <c r="O15" s="14">
        <f>J15/L13</f>
        <v>0.45344539009507817</v>
      </c>
      <c r="P15" s="14">
        <f>K15/L13</f>
        <v>0.14650285835722376</v>
      </c>
      <c r="Q15" s="15">
        <f t="shared" si="39"/>
        <v>0.24949873683331505</v>
      </c>
      <c r="R15" s="15">
        <f t="shared" si="40"/>
        <v>0.17662594272864193</v>
      </c>
      <c r="S15" s="11">
        <f>TTEST(N13:P13,N15:P15,2,2)</f>
        <v>5.1527239500112664E-3</v>
      </c>
      <c r="T15" s="7" t="s">
        <v>2</v>
      </c>
      <c r="V15" s="11"/>
      <c r="W15" s="11" t="s">
        <v>25</v>
      </c>
      <c r="X15" s="12">
        <v>30.75</v>
      </c>
      <c r="Y15" s="12">
        <v>30.08</v>
      </c>
      <c r="Z15" s="12">
        <v>30.61</v>
      </c>
      <c r="AA15" s="13">
        <f t="shared" ref="AA15:AC15" si="48">16.03-X15</f>
        <v>-14.719999999999999</v>
      </c>
      <c r="AB15" s="14">
        <f t="shared" si="48"/>
        <v>-14.049999999999997</v>
      </c>
      <c r="AC15" s="14">
        <f t="shared" si="48"/>
        <v>-14.579999999999998</v>
      </c>
      <c r="AD15" s="14">
        <f t="shared" si="42"/>
        <v>3.7054287243501216E-5</v>
      </c>
      <c r="AE15" s="14">
        <f t="shared" si="2"/>
        <v>5.8956074763479454E-5</v>
      </c>
      <c r="AF15" s="14">
        <f t="shared" si="2"/>
        <v>4.0830308678775432E-5</v>
      </c>
      <c r="AG15" s="15">
        <f t="shared" si="43"/>
        <v>4.5613556895252039E-5</v>
      </c>
      <c r="AH15" s="15">
        <f t="shared" si="44"/>
        <v>1.1708188235926538E-5</v>
      </c>
      <c r="AI15" s="14">
        <f>AD15/AG13</f>
        <v>0.25271713874924584</v>
      </c>
      <c r="AJ15" s="14">
        <f>AE15/AG13</f>
        <v>0.4020914078903583</v>
      </c>
      <c r="AK15" s="14">
        <f>AF15/AG13</f>
        <v>0.27847030805749329</v>
      </c>
      <c r="AL15" s="15">
        <f t="shared" si="45"/>
        <v>0.31109295156569911</v>
      </c>
      <c r="AM15" s="15">
        <f t="shared" si="46"/>
        <v>7.9852023909591771E-2</v>
      </c>
      <c r="AN15" s="11">
        <f>TTEST(AI13:AK13,AI15:AK15,2,2)</f>
        <v>3.2961713951396711E-3</v>
      </c>
      <c r="AO15" s="7" t="s">
        <v>2</v>
      </c>
    </row>
    <row r="16" spans="1:41" ht="12" customHeight="1">
      <c r="A16" s="199" t="s">
        <v>26</v>
      </c>
      <c r="B16" s="199"/>
      <c r="C16" s="199"/>
      <c r="D16" s="199"/>
      <c r="E16" s="199"/>
      <c r="F16" s="199"/>
      <c r="G16" s="199"/>
      <c r="V16" s="1" t="s">
        <v>26</v>
      </c>
    </row>
    <row r="17" spans="1:41" ht="12" customHeight="1">
      <c r="A17" s="3" t="s">
        <v>21</v>
      </c>
      <c r="V17" s="3" t="s">
        <v>22</v>
      </c>
    </row>
    <row r="18" spans="1:41" ht="12" customHeight="1">
      <c r="A18" s="4" t="s">
        <v>5</v>
      </c>
      <c r="B18" s="4" t="s">
        <v>6</v>
      </c>
      <c r="C18" s="5" t="s">
        <v>7</v>
      </c>
      <c r="D18" s="5" t="s">
        <v>8</v>
      </c>
      <c r="E18" s="5" t="s">
        <v>9</v>
      </c>
      <c r="F18" s="6" t="s">
        <v>10</v>
      </c>
      <c r="G18" s="6" t="s">
        <v>11</v>
      </c>
      <c r="H18" s="6" t="s">
        <v>12</v>
      </c>
      <c r="I18" s="6" t="s">
        <v>13</v>
      </c>
      <c r="J18" s="6" t="s">
        <v>14</v>
      </c>
      <c r="K18" s="6" t="s">
        <v>15</v>
      </c>
      <c r="L18" s="6" t="s">
        <v>16</v>
      </c>
      <c r="M18" s="6" t="s">
        <v>0</v>
      </c>
      <c r="N18" s="4" t="s">
        <v>17</v>
      </c>
      <c r="O18" s="4" t="s">
        <v>18</v>
      </c>
      <c r="P18" s="4" t="s">
        <v>19</v>
      </c>
      <c r="Q18" s="6" t="s">
        <v>16</v>
      </c>
      <c r="R18" s="6" t="s">
        <v>0</v>
      </c>
      <c r="S18" s="6" t="s">
        <v>1</v>
      </c>
      <c r="V18" s="4" t="s">
        <v>5</v>
      </c>
      <c r="W18" s="4" t="s">
        <v>6</v>
      </c>
      <c r="X18" s="5" t="s">
        <v>7</v>
      </c>
      <c r="Y18" s="5" t="s">
        <v>8</v>
      </c>
      <c r="Z18" s="5" t="s">
        <v>9</v>
      </c>
      <c r="AA18" s="6" t="s">
        <v>10</v>
      </c>
      <c r="AB18" s="6" t="s">
        <v>11</v>
      </c>
      <c r="AC18" s="6" t="s">
        <v>12</v>
      </c>
      <c r="AD18" s="6" t="s">
        <v>13</v>
      </c>
      <c r="AE18" s="6" t="s">
        <v>14</v>
      </c>
      <c r="AF18" s="6" t="s">
        <v>15</v>
      </c>
      <c r="AG18" s="6" t="s">
        <v>16</v>
      </c>
      <c r="AH18" s="6" t="s">
        <v>0</v>
      </c>
      <c r="AI18" s="4" t="s">
        <v>17</v>
      </c>
      <c r="AJ18" s="4" t="s">
        <v>18</v>
      </c>
      <c r="AK18" s="4" t="s">
        <v>19</v>
      </c>
      <c r="AL18" s="6" t="s">
        <v>16</v>
      </c>
      <c r="AM18" s="6" t="s">
        <v>0</v>
      </c>
      <c r="AN18" s="6" t="s">
        <v>1</v>
      </c>
    </row>
    <row r="19" spans="1:41" ht="12" customHeight="1">
      <c r="A19" s="8" t="s">
        <v>20</v>
      </c>
      <c r="B19" s="8" t="s">
        <v>23</v>
      </c>
      <c r="C19" s="19">
        <v>16.46</v>
      </c>
      <c r="D19" s="19">
        <v>16.579999999999998</v>
      </c>
      <c r="E19" s="19">
        <v>16.46</v>
      </c>
      <c r="F19" s="20">
        <f>AVERAGE(C19:E19)</f>
        <v>16.5</v>
      </c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V19" s="8" t="s">
        <v>20</v>
      </c>
      <c r="W19" s="8" t="s">
        <v>23</v>
      </c>
      <c r="X19" s="19">
        <v>15.24</v>
      </c>
      <c r="Y19" s="19">
        <v>14.88</v>
      </c>
      <c r="Z19" s="19">
        <v>14.99</v>
      </c>
      <c r="AA19" s="20">
        <f>AVERAGE(X19:Z19)</f>
        <v>15.036666666666667</v>
      </c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</row>
    <row r="20" spans="1:41" ht="12" customHeight="1">
      <c r="A20" s="8"/>
      <c r="B20" s="8" t="s">
        <v>24</v>
      </c>
      <c r="C20" s="19">
        <v>16.3</v>
      </c>
      <c r="D20" s="19">
        <v>16.440000000000001</v>
      </c>
      <c r="E20" s="19">
        <v>16.309999999999999</v>
      </c>
      <c r="F20" s="20">
        <f t="shared" ref="F20:F21" si="49">AVERAGE(C20:E20)</f>
        <v>16.349999999999998</v>
      </c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V20" s="8"/>
      <c r="W20" s="8" t="s">
        <v>24</v>
      </c>
      <c r="X20" s="19">
        <v>14.45</v>
      </c>
      <c r="Y20" s="19">
        <v>14.48</v>
      </c>
      <c r="Z20" s="19">
        <v>14.6</v>
      </c>
      <c r="AA20" s="20">
        <f t="shared" ref="AA20:AA21" si="50">AVERAGE(X20:Z20)</f>
        <v>14.51</v>
      </c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</row>
    <row r="21" spans="1:41" ht="12" customHeight="1">
      <c r="A21" s="8"/>
      <c r="B21" s="8" t="s">
        <v>25</v>
      </c>
      <c r="C21" s="19">
        <v>16.579999999999998</v>
      </c>
      <c r="D21" s="19">
        <v>16.53</v>
      </c>
      <c r="E21" s="19">
        <v>16.399999999999999</v>
      </c>
      <c r="F21" s="20">
        <f t="shared" si="49"/>
        <v>16.503333333333334</v>
      </c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V21" s="8"/>
      <c r="W21" s="8" t="s">
        <v>25</v>
      </c>
      <c r="X21" s="19">
        <v>14.53</v>
      </c>
      <c r="Y21" s="19">
        <v>14.37</v>
      </c>
      <c r="Z21" s="19">
        <v>14.43</v>
      </c>
      <c r="AA21" s="20">
        <f t="shared" si="50"/>
        <v>14.443333333333333</v>
      </c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</row>
    <row r="22" spans="1:41" ht="12" customHeight="1">
      <c r="A22" s="11" t="s">
        <v>30</v>
      </c>
      <c r="B22" s="11" t="s">
        <v>23</v>
      </c>
      <c r="C22" s="21">
        <v>20.21</v>
      </c>
      <c r="D22" s="21">
        <v>20.239999999999998</v>
      </c>
      <c r="E22" s="21">
        <v>20.18</v>
      </c>
      <c r="F22" s="13">
        <f>16.5-C22</f>
        <v>-3.7100000000000009</v>
      </c>
      <c r="G22" s="13">
        <f t="shared" ref="G22:H22" si="51">16.5-D22</f>
        <v>-3.7399999999999984</v>
      </c>
      <c r="H22" s="13">
        <f t="shared" si="51"/>
        <v>-3.6799999999999997</v>
      </c>
      <c r="I22" s="14">
        <f>2^F22</f>
        <v>7.6415017355754233E-2</v>
      </c>
      <c r="J22" s="14">
        <f t="shared" ref="J22:K30" si="52">2^G22</f>
        <v>7.4842419038683147E-2</v>
      </c>
      <c r="K22" s="14">
        <f t="shared" si="52"/>
        <v>7.8020659306350756E-2</v>
      </c>
      <c r="L22" s="15">
        <f>AVERAGE(I22:K22)</f>
        <v>7.6426031900262717E-2</v>
      </c>
      <c r="M22" s="15">
        <f>STDEV(I22:K22)</f>
        <v>1.5891487626710774E-3</v>
      </c>
      <c r="N22" s="14">
        <f>I22/L22</f>
        <v>0.99985587967562073</v>
      </c>
      <c r="O22" s="14">
        <f>J22/L22</f>
        <v>0.97927914321593701</v>
      </c>
      <c r="P22" s="14">
        <f>K22/L22</f>
        <v>1.0208649771084419</v>
      </c>
      <c r="Q22" s="15">
        <f>AVERAGE(N22:P22)</f>
        <v>1</v>
      </c>
      <c r="R22" s="15">
        <f>STDEV(N22:P22)</f>
        <v>2.0793291541616903E-2</v>
      </c>
      <c r="S22" s="11"/>
      <c r="V22" s="11" t="s">
        <v>30</v>
      </c>
      <c r="W22" s="11" t="s">
        <v>23</v>
      </c>
      <c r="X22" s="21">
        <v>20.02</v>
      </c>
      <c r="Y22" s="21">
        <v>20.18</v>
      </c>
      <c r="Z22" s="21">
        <v>20.21</v>
      </c>
      <c r="AA22" s="13">
        <f>15.04-X22</f>
        <v>-4.9800000000000004</v>
      </c>
      <c r="AB22" s="13">
        <f t="shared" ref="AB22:AC22" si="53">15.04-Y22</f>
        <v>-5.1400000000000006</v>
      </c>
      <c r="AC22" s="13">
        <f t="shared" si="53"/>
        <v>-5.1700000000000017</v>
      </c>
      <c r="AD22" s="14">
        <f>2^AA22</f>
        <v>3.1686233743438402E-2</v>
      </c>
      <c r="AE22" s="14">
        <f t="shared" ref="AE22:AF30" si="54">2^AB22</f>
        <v>2.835997360366127E-2</v>
      </c>
      <c r="AF22" s="14">
        <f t="shared" si="54"/>
        <v>2.777633378645529E-2</v>
      </c>
      <c r="AG22" s="15">
        <f>AVERAGE(AD22:AF22)</f>
        <v>2.9274180377851653E-2</v>
      </c>
      <c r="AH22" s="15">
        <f>STDEV(AD22:AF22)</f>
        <v>2.109184661874305E-3</v>
      </c>
      <c r="AI22" s="14">
        <f>AD22/AG22</f>
        <v>1.08239524845627</v>
      </c>
      <c r="AJ22" s="14">
        <f>AE22/AG22</f>
        <v>0.96877088402167333</v>
      </c>
      <c r="AK22" s="14">
        <f>AF22/AG22</f>
        <v>0.94883386752205678</v>
      </c>
      <c r="AL22" s="15">
        <f>AVERAGE(AI22:AK22)</f>
        <v>1.0000000000000002</v>
      </c>
      <c r="AM22" s="15">
        <f>STDEV(AI22:AK22)</f>
        <v>7.2049315630714622E-2</v>
      </c>
      <c r="AN22" s="11"/>
    </row>
    <row r="23" spans="1:41" ht="12" customHeight="1">
      <c r="A23" s="11"/>
      <c r="B23" s="11" t="s">
        <v>24</v>
      </c>
      <c r="C23" s="21">
        <v>20.48</v>
      </c>
      <c r="D23" s="21">
        <v>20.47</v>
      </c>
      <c r="E23" s="21">
        <v>20.46</v>
      </c>
      <c r="F23" s="13">
        <f>16.35-C23</f>
        <v>-4.129999999999999</v>
      </c>
      <c r="G23" s="13">
        <f t="shared" ref="G23:H23" si="55">16.35-D23</f>
        <v>-4.1199999999999974</v>
      </c>
      <c r="H23" s="13">
        <f t="shared" si="55"/>
        <v>-4.1099999999999994</v>
      </c>
      <c r="I23" s="14">
        <f t="shared" ref="I23:I24" si="56">2^F23</f>
        <v>5.7114465639337572E-2</v>
      </c>
      <c r="J23" s="14">
        <f t="shared" si="52"/>
        <v>5.7511728164054789E-2</v>
      </c>
      <c r="K23" s="14">
        <f t="shared" si="52"/>
        <v>5.7911753868148223E-2</v>
      </c>
      <c r="L23" s="15">
        <f t="shared" ref="L23:L24" si="57">AVERAGE(I23:K23)</f>
        <v>5.7512649223846864E-2</v>
      </c>
      <c r="M23" s="15">
        <f t="shared" ref="M23:M24" si="58">STDEV(I23:K23)</f>
        <v>3.9864491243882911E-4</v>
      </c>
      <c r="N23" s="14">
        <f>I23/L22</f>
        <v>0.74731690523816452</v>
      </c>
      <c r="O23" s="14">
        <f>J23/L22</f>
        <v>0.75251490538078147</v>
      </c>
      <c r="P23" s="14">
        <f>K23/L22</f>
        <v>0.75774906047358381</v>
      </c>
      <c r="Q23" s="15">
        <f t="shared" ref="Q23:Q24" si="59">AVERAGE(N23:P23)</f>
        <v>0.75252695703084338</v>
      </c>
      <c r="R23" s="15">
        <f t="shared" ref="R23" si="60">STDEV(N23:P23)</f>
        <v>5.2160880596164643E-3</v>
      </c>
      <c r="S23" s="11">
        <f>TTEST(N22:P22,N23:P23,2,2)</f>
        <v>3.6922415836806222E-5</v>
      </c>
      <c r="T23" s="7" t="s">
        <v>3</v>
      </c>
      <c r="V23" s="11"/>
      <c r="W23" s="11" t="s">
        <v>24</v>
      </c>
      <c r="X23" s="21">
        <v>20.170000000000002</v>
      </c>
      <c r="Y23" s="21">
        <v>20.18</v>
      </c>
      <c r="Z23" s="21">
        <v>20.239999999999998</v>
      </c>
      <c r="AA23" s="13">
        <f>14.51-X23</f>
        <v>-5.6600000000000019</v>
      </c>
      <c r="AB23" s="13">
        <f t="shared" ref="AB23:AC23" si="61">14.51-Y23</f>
        <v>-5.67</v>
      </c>
      <c r="AC23" s="13">
        <f t="shared" si="61"/>
        <v>-5.7299999999999986</v>
      </c>
      <c r="AD23" s="14">
        <f t="shared" ref="AD23:AD24" si="62">2^AA23</f>
        <v>1.97774467807856E-2</v>
      </c>
      <c r="AE23" s="14">
        <f t="shared" si="54"/>
        <v>1.9640833976903572E-2</v>
      </c>
      <c r="AF23" s="14">
        <f t="shared" si="54"/>
        <v>1.8840747307668149E-2</v>
      </c>
      <c r="AG23" s="15">
        <f t="shared" ref="AG23:AG24" si="63">AVERAGE(AD23:AF23)</f>
        <v>1.9419676021785775E-2</v>
      </c>
      <c r="AH23" s="15">
        <f t="shared" ref="AH23:AH24" si="64">STDEV(AD23:AF23)</f>
        <v>5.0599862308957117E-4</v>
      </c>
      <c r="AI23" s="14">
        <f>AD23/AG22</f>
        <v>0.67559352731695543</v>
      </c>
      <c r="AJ23" s="14">
        <f>AE23/AG22</f>
        <v>0.67092686194430551</v>
      </c>
      <c r="AK23" s="14">
        <f>AF23/AG22</f>
        <v>0.64359606535466796</v>
      </c>
      <c r="AL23" s="15">
        <f t="shared" ref="AL23:AL24" si="65">AVERAGE(AI23:AK23)</f>
        <v>0.66337215153864293</v>
      </c>
      <c r="AM23" s="15">
        <f t="shared" ref="AM23:AM24" si="66">STDEV(AI23:AK23)</f>
        <v>1.7284809226372096E-2</v>
      </c>
      <c r="AN23" s="11">
        <f>TTEST(AI22:AK22,AI23:AK23,2,2)</f>
        <v>1.4095019301133631E-3</v>
      </c>
      <c r="AO23" s="7" t="s">
        <v>3</v>
      </c>
    </row>
    <row r="24" spans="1:41" ht="12" customHeight="1">
      <c r="A24" s="11"/>
      <c r="B24" s="11" t="s">
        <v>25</v>
      </c>
      <c r="C24" s="21">
        <v>20.79</v>
      </c>
      <c r="D24" s="21">
        <v>20.73</v>
      </c>
      <c r="E24" s="21">
        <v>20.7</v>
      </c>
      <c r="F24" s="13">
        <f>16.5-C24</f>
        <v>-4.2899999999999991</v>
      </c>
      <c r="G24" s="13">
        <f t="shared" ref="G24:H25" si="67">16.5-D24</f>
        <v>-4.2300000000000004</v>
      </c>
      <c r="H24" s="13">
        <f t="shared" si="67"/>
        <v>-4.1999999999999993</v>
      </c>
      <c r="I24" s="14">
        <f t="shared" si="56"/>
        <v>5.111887865986136E-2</v>
      </c>
      <c r="J24" s="14">
        <f t="shared" si="52"/>
        <v>5.3289680735497287E-2</v>
      </c>
      <c r="K24" s="14">
        <f t="shared" si="52"/>
        <v>5.4409410206007786E-2</v>
      </c>
      <c r="L24" s="15">
        <f t="shared" si="57"/>
        <v>5.2939323200455475E-2</v>
      </c>
      <c r="M24" s="15">
        <f t="shared" si="58"/>
        <v>1.6730099419359787E-3</v>
      </c>
      <c r="N24" s="14">
        <f>I24/L22</f>
        <v>0.66886736611646114</v>
      </c>
      <c r="O24" s="14">
        <f>J24/L22</f>
        <v>0.69727132772039291</v>
      </c>
      <c r="P24" s="14">
        <f>K24/L22</f>
        <v>0.7119224805104758</v>
      </c>
      <c r="Q24" s="15">
        <f t="shared" si="59"/>
        <v>0.69268705811577658</v>
      </c>
      <c r="R24" s="15">
        <f>STDEV(N24:P24)</f>
        <v>2.1890577076136633E-2</v>
      </c>
      <c r="S24" s="11">
        <f>TTEST(N22:P22,N24:P24,2,2)</f>
        <v>6.0798937512695829E-5</v>
      </c>
      <c r="T24" s="7" t="s">
        <v>3</v>
      </c>
      <c r="V24" s="11"/>
      <c r="W24" s="11" t="s">
        <v>25</v>
      </c>
      <c r="X24" s="21">
        <v>20.67</v>
      </c>
      <c r="Y24" s="21">
        <v>20.51</v>
      </c>
      <c r="Z24" s="21">
        <v>20.43</v>
      </c>
      <c r="AA24" s="13">
        <f>14.44-X24</f>
        <v>-6.2300000000000022</v>
      </c>
      <c r="AB24" s="13">
        <f t="shared" ref="AB24:AC24" si="68">14.44-Y24</f>
        <v>-6.0700000000000021</v>
      </c>
      <c r="AC24" s="13">
        <f t="shared" si="68"/>
        <v>-5.99</v>
      </c>
      <c r="AD24" s="14">
        <f t="shared" si="62"/>
        <v>1.3322420183874306E-2</v>
      </c>
      <c r="AE24" s="14">
        <f t="shared" si="54"/>
        <v>1.4884968719436498E-2</v>
      </c>
      <c r="AF24" s="14">
        <f t="shared" si="54"/>
        <v>1.5733680469636229E-2</v>
      </c>
      <c r="AG24" s="15">
        <f t="shared" si="63"/>
        <v>1.4647023124315678E-2</v>
      </c>
      <c r="AH24" s="15">
        <f t="shared" si="64"/>
        <v>1.223113903567946E-3</v>
      </c>
      <c r="AI24" s="14">
        <f>AD24/AG22</f>
        <v>0.45509114215726504</v>
      </c>
      <c r="AJ24" s="14">
        <f>AE24/AG22</f>
        <v>0.5084674797829084</v>
      </c>
      <c r="AK24" s="14">
        <f>AF24/AG22</f>
        <v>0.5374592991693139</v>
      </c>
      <c r="AL24" s="15">
        <f t="shared" si="65"/>
        <v>0.50033930703649576</v>
      </c>
      <c r="AM24" s="15">
        <f t="shared" si="66"/>
        <v>4.1781320186621999E-2</v>
      </c>
      <c r="AN24" s="11">
        <f>TTEST(AI22:AK22,AI24:AK24,2,2)</f>
        <v>4.8436621018071172E-4</v>
      </c>
      <c r="AO24" s="7" t="s">
        <v>3</v>
      </c>
    </row>
    <row r="25" spans="1:41" ht="12" customHeight="1">
      <c r="A25" s="8" t="s">
        <v>31</v>
      </c>
      <c r="B25" s="8" t="s">
        <v>23</v>
      </c>
      <c r="C25" s="19">
        <v>20.399999999999999</v>
      </c>
      <c r="D25" s="19">
        <v>20.43</v>
      </c>
      <c r="E25" s="19">
        <v>20.440000000000001</v>
      </c>
      <c r="F25" s="16">
        <f>16.5-C25</f>
        <v>-3.8999999999999986</v>
      </c>
      <c r="G25" s="16">
        <f t="shared" si="67"/>
        <v>-3.9299999999999997</v>
      </c>
      <c r="H25" s="16">
        <f t="shared" si="67"/>
        <v>-3.9400000000000013</v>
      </c>
      <c r="I25" s="17">
        <f>2^F25</f>
        <v>6.698584140851839E-2</v>
      </c>
      <c r="J25" s="17">
        <f t="shared" si="52"/>
        <v>6.560729272644171E-2</v>
      </c>
      <c r="K25" s="17">
        <f t="shared" si="52"/>
        <v>6.5154110052570019E-2</v>
      </c>
      <c r="L25" s="18">
        <f>AVERAGE(I25:K25)</f>
        <v>6.5915748062510035E-2</v>
      </c>
      <c r="M25" s="18">
        <f>STDEV(I25:K25)</f>
        <v>9.5402749480970632E-4</v>
      </c>
      <c r="N25" s="17">
        <f>I25/L25</f>
        <v>1.0162342593001228</v>
      </c>
      <c r="O25" s="17">
        <f>J25/L25</f>
        <v>0.99532046066175561</v>
      </c>
      <c r="P25" s="17">
        <f>K25/L25</f>
        <v>0.98844528003812182</v>
      </c>
      <c r="Q25" s="18">
        <f>AVERAGE(N25:P25)</f>
        <v>1</v>
      </c>
      <c r="R25" s="18">
        <f>STDEV(N25:P25)</f>
        <v>1.4473438030392537E-2</v>
      </c>
      <c r="S25" s="8"/>
      <c r="V25" s="8" t="s">
        <v>31</v>
      </c>
      <c r="W25" s="8" t="s">
        <v>23</v>
      </c>
      <c r="X25" s="19">
        <v>19.7</v>
      </c>
      <c r="Y25" s="19">
        <v>19.84</v>
      </c>
      <c r="Z25" s="19">
        <v>19.97</v>
      </c>
      <c r="AA25" s="16">
        <f>15.04-X25</f>
        <v>-4.66</v>
      </c>
      <c r="AB25" s="16">
        <f t="shared" ref="AB25:AC25" si="69">15.04-Y25</f>
        <v>-4.8000000000000007</v>
      </c>
      <c r="AC25" s="16">
        <f t="shared" si="69"/>
        <v>-4.93</v>
      </c>
      <c r="AD25" s="17">
        <f>2^AA25</f>
        <v>3.9554893561571255E-2</v>
      </c>
      <c r="AE25" s="17">
        <f t="shared" si="54"/>
        <v>3.5896823593657333E-2</v>
      </c>
      <c r="AF25" s="17">
        <f t="shared" si="54"/>
        <v>3.2803646363220855E-2</v>
      </c>
      <c r="AG25" s="18">
        <f>AVERAGE(AD25:AF25)</f>
        <v>3.6085121172816481E-2</v>
      </c>
      <c r="AH25" s="18">
        <f>STDEV(AD25:AF25)</f>
        <v>3.3795601292248715E-3</v>
      </c>
      <c r="AI25" s="17">
        <f>AD25/AG25</f>
        <v>1.0961552095706584</v>
      </c>
      <c r="AJ25" s="17">
        <f>AE25/AG25</f>
        <v>0.99478184988606899</v>
      </c>
      <c r="AK25" s="17">
        <f>AF25/AG25</f>
        <v>0.90906294054327252</v>
      </c>
      <c r="AL25" s="18">
        <f>AVERAGE(AI25:AK25)</f>
        <v>1</v>
      </c>
      <c r="AM25" s="18">
        <f>STDEV(AI25:AK25)</f>
        <v>9.3655224629555875E-2</v>
      </c>
      <c r="AN25" s="8"/>
    </row>
    <row r="26" spans="1:41" ht="12" customHeight="1">
      <c r="A26" s="8"/>
      <c r="B26" s="8" t="s">
        <v>24</v>
      </c>
      <c r="C26" s="19">
        <v>20.47</v>
      </c>
      <c r="D26" s="19">
        <v>20.6</v>
      </c>
      <c r="E26" s="19">
        <v>20.49</v>
      </c>
      <c r="F26" s="16">
        <f>16.35-C26</f>
        <v>-4.1199999999999974</v>
      </c>
      <c r="G26" s="16">
        <f t="shared" ref="G26:H26" si="70">16.35-D26</f>
        <v>-4.25</v>
      </c>
      <c r="H26" s="16">
        <f t="shared" si="70"/>
        <v>-4.139999999999997</v>
      </c>
      <c r="I26" s="17">
        <f t="shared" ref="I26:I27" si="71">2^F26</f>
        <v>5.7511728164054789E-2</v>
      </c>
      <c r="J26" s="17">
        <f t="shared" si="52"/>
        <v>5.2556025953357163E-2</v>
      </c>
      <c r="K26" s="17">
        <f t="shared" si="52"/>
        <v>5.6719947207322673E-2</v>
      </c>
      <c r="L26" s="18">
        <f t="shared" ref="L26:L27" si="72">AVERAGE(I26:K26)</f>
        <v>5.5595900441578215E-2</v>
      </c>
      <c r="M26" s="18">
        <f t="shared" ref="M26:M27" si="73">STDEV(I26:K26)</f>
        <v>2.6622090355499462E-3</v>
      </c>
      <c r="N26" s="17">
        <f>I26/L25</f>
        <v>0.87250361035900792</v>
      </c>
      <c r="O26" s="17">
        <f>J26/L25</f>
        <v>0.79732123958475876</v>
      </c>
      <c r="P26" s="17">
        <f>K26/L25</f>
        <v>0.86049159532458486</v>
      </c>
      <c r="Q26" s="18">
        <f t="shared" ref="Q26:Q27" si="74">AVERAGE(N26:P26)</f>
        <v>0.84343881508945051</v>
      </c>
      <c r="R26" s="18">
        <f t="shared" ref="R26:R27" si="75">STDEV(N26:P26)</f>
        <v>4.0388057691847598E-2</v>
      </c>
      <c r="S26" s="8">
        <f>TTEST(N25:P25,N26:P26,2,2)</f>
        <v>3.2056649136132922E-3</v>
      </c>
      <c r="T26" s="7" t="s">
        <v>2</v>
      </c>
      <c r="V26" s="8"/>
      <c r="W26" s="8" t="s">
        <v>24</v>
      </c>
      <c r="X26" s="19">
        <v>19.760000000000002</v>
      </c>
      <c r="Y26" s="19">
        <v>19.78</v>
      </c>
      <c r="Z26" s="19">
        <v>19.71</v>
      </c>
      <c r="AA26" s="16">
        <f>14.51-X26</f>
        <v>-5.2500000000000018</v>
      </c>
      <c r="AB26" s="16">
        <f t="shared" ref="AB26:AC26" si="76">14.51-Y26</f>
        <v>-5.2700000000000014</v>
      </c>
      <c r="AC26" s="16">
        <f t="shared" si="76"/>
        <v>-5.2000000000000011</v>
      </c>
      <c r="AD26" s="17">
        <f t="shared" ref="AD26:AD27" si="77">2^AA26</f>
        <v>2.6278012976678557E-2</v>
      </c>
      <c r="AE26" s="17">
        <f t="shared" si="54"/>
        <v>2.5916235806701278E-2</v>
      </c>
      <c r="AF26" s="17">
        <f t="shared" si="54"/>
        <v>2.7204705103003865E-2</v>
      </c>
      <c r="AG26" s="18">
        <f t="shared" ref="AG26:AG27" si="78">AVERAGE(AD26:AF26)</f>
        <v>2.6466317962127898E-2</v>
      </c>
      <c r="AH26" s="18">
        <f t="shared" ref="AH26:AH27" si="79">STDEV(AD26:AF26)</f>
        <v>6.6455425477339989E-4</v>
      </c>
      <c r="AI26" s="17">
        <f>AD26/AG25</f>
        <v>0.72822293850226061</v>
      </c>
      <c r="AJ26" s="17">
        <f>AE26/AG25</f>
        <v>0.71819727811318557</v>
      </c>
      <c r="AK26" s="17">
        <f>AF26/AG25</f>
        <v>0.75390366496808714</v>
      </c>
      <c r="AL26" s="18">
        <f t="shared" ref="AL26:AL27" si="80">AVERAGE(AI26:AK26)</f>
        <v>0.73344129386117773</v>
      </c>
      <c r="AM26" s="18">
        <f t="shared" ref="AM26:AM27" si="81">STDEV(AI26:AK26)</f>
        <v>1.8416295502812898E-2</v>
      </c>
      <c r="AN26" s="8">
        <f>TTEST(AI25:AK25,AI26:AK26,2,2)</f>
        <v>8.4178922495465325E-3</v>
      </c>
      <c r="AO26" s="7" t="s">
        <v>2</v>
      </c>
    </row>
    <row r="27" spans="1:41" ht="12" customHeight="1">
      <c r="A27" s="8"/>
      <c r="B27" s="8" t="s">
        <v>25</v>
      </c>
      <c r="C27" s="19">
        <v>20.6</v>
      </c>
      <c r="D27" s="19">
        <v>20.47</v>
      </c>
      <c r="E27" s="19">
        <v>20.54</v>
      </c>
      <c r="F27" s="16">
        <f>16.5-C27</f>
        <v>-4.1000000000000014</v>
      </c>
      <c r="G27" s="16">
        <f t="shared" ref="G27:H28" si="82">16.5-D27</f>
        <v>-3.9699999999999989</v>
      </c>
      <c r="H27" s="16">
        <f t="shared" si="82"/>
        <v>-4.0399999999999991</v>
      </c>
      <c r="I27" s="17">
        <f t="shared" si="71"/>
        <v>5.8314561971050415E-2</v>
      </c>
      <c r="J27" s="17">
        <f t="shared" si="52"/>
        <v>6.381325785669964E-2</v>
      </c>
      <c r="K27" s="17">
        <f t="shared" si="52"/>
        <v>6.0790934213267894E-2</v>
      </c>
      <c r="L27" s="18">
        <f t="shared" si="72"/>
        <v>6.0972918013672654E-2</v>
      </c>
      <c r="M27" s="18">
        <f t="shared" si="73"/>
        <v>2.7538614141639824E-3</v>
      </c>
      <c r="N27" s="17">
        <f>I27/L25</f>
        <v>0.88468330687453978</v>
      </c>
      <c r="O27" s="17">
        <f>J27/L25</f>
        <v>0.96810337032333249</v>
      </c>
      <c r="P27" s="17">
        <f>K27/L25</f>
        <v>0.9222520566044079</v>
      </c>
      <c r="Q27" s="18">
        <f t="shared" si="74"/>
        <v>0.92501291126742669</v>
      </c>
      <c r="R27" s="18">
        <f t="shared" si="75"/>
        <v>4.1778505063045097E-2</v>
      </c>
      <c r="S27" s="8">
        <f>TTEST(N25:P25,N27:P27,2,2)</f>
        <v>4.2493603373216352E-2</v>
      </c>
      <c r="T27" s="7" t="s">
        <v>4</v>
      </c>
      <c r="V27" s="8"/>
      <c r="W27" s="8" t="s">
        <v>25</v>
      </c>
      <c r="X27" s="19">
        <v>19.75</v>
      </c>
      <c r="Y27" s="19">
        <v>19.73</v>
      </c>
      <c r="Z27" s="19">
        <v>19.71</v>
      </c>
      <c r="AA27" s="16">
        <f>14.44-X27</f>
        <v>-5.3100000000000005</v>
      </c>
      <c r="AB27" s="16">
        <f t="shared" ref="AB27:AC27" si="83">14.44-Y27</f>
        <v>-5.2900000000000009</v>
      </c>
      <c r="AC27" s="16">
        <f t="shared" si="83"/>
        <v>-5.2700000000000014</v>
      </c>
      <c r="AD27" s="17">
        <f t="shared" si="77"/>
        <v>2.5207554975691441E-2</v>
      </c>
      <c r="AE27" s="17">
        <f t="shared" si="54"/>
        <v>2.5559439329930645E-2</v>
      </c>
      <c r="AF27" s="17">
        <f t="shared" si="54"/>
        <v>2.5916235806701278E-2</v>
      </c>
      <c r="AG27" s="18">
        <f t="shared" si="78"/>
        <v>2.5561076704107788E-2</v>
      </c>
      <c r="AH27" s="18">
        <f t="shared" si="79"/>
        <v>3.5434325280135544E-4</v>
      </c>
      <c r="AI27" s="17">
        <f>AD27/AG25</f>
        <v>0.69855813577482762</v>
      </c>
      <c r="AJ27" s="17">
        <f>AE27/AG25</f>
        <v>0.70830964395333651</v>
      </c>
      <c r="AK27" s="17">
        <f>AF27/AG25</f>
        <v>0.71819727811318557</v>
      </c>
      <c r="AL27" s="18">
        <f t="shared" si="80"/>
        <v>0.70835501928044986</v>
      </c>
      <c r="AM27" s="18">
        <f t="shared" si="81"/>
        <v>9.8196497970550831E-3</v>
      </c>
      <c r="AN27" s="8">
        <f>TTEST(AI25:AK25,AI27:AK27,2,2)</f>
        <v>5.8297063049708745E-3</v>
      </c>
      <c r="AO27" s="7" t="s">
        <v>3</v>
      </c>
    </row>
    <row r="28" spans="1:41" ht="12" customHeight="1">
      <c r="A28" s="11" t="s">
        <v>32</v>
      </c>
      <c r="B28" s="11" t="s">
        <v>23</v>
      </c>
      <c r="C28" s="21">
        <v>17.87</v>
      </c>
      <c r="D28" s="21">
        <v>17.93</v>
      </c>
      <c r="E28" s="21">
        <v>17.86</v>
      </c>
      <c r="F28" s="13">
        <f>16.5-C28</f>
        <v>-1.370000000000001</v>
      </c>
      <c r="G28" s="13">
        <f t="shared" si="82"/>
        <v>-1.4299999999999997</v>
      </c>
      <c r="H28" s="13">
        <f t="shared" si="82"/>
        <v>-1.3599999999999994</v>
      </c>
      <c r="I28" s="14">
        <f>2^F28</f>
        <v>0.38689124838559719</v>
      </c>
      <c r="J28" s="14">
        <f t="shared" si="52"/>
        <v>0.37113089265726235</v>
      </c>
      <c r="K28" s="14">
        <f t="shared" si="52"/>
        <v>0.38958228983025012</v>
      </c>
      <c r="L28" s="15">
        <f>AVERAGE(I28:K28)</f>
        <v>0.38253481029103659</v>
      </c>
      <c r="M28" s="15">
        <f>STDEV(I28:K28)</f>
        <v>9.9673180476314502E-3</v>
      </c>
      <c r="N28" s="14">
        <f>I28/L28</f>
        <v>1.0113883442169516</v>
      </c>
      <c r="O28" s="14">
        <f>J28/L28</f>
        <v>0.97018854931111231</v>
      </c>
      <c r="P28" s="14">
        <f>K28/L28</f>
        <v>1.0184231064719358</v>
      </c>
      <c r="Q28" s="15">
        <f>AVERAGE(N28:P28)</f>
        <v>1</v>
      </c>
      <c r="R28" s="15">
        <f>STDEV(N28:P28)</f>
        <v>2.6055976552952671E-2</v>
      </c>
      <c r="S28" s="11"/>
      <c r="V28" s="11" t="s">
        <v>32</v>
      </c>
      <c r="W28" s="11" t="s">
        <v>23</v>
      </c>
      <c r="X28" s="21">
        <v>17.86</v>
      </c>
      <c r="Y28" s="21">
        <v>17.84</v>
      </c>
      <c r="Z28" s="21">
        <v>17.739999999999998</v>
      </c>
      <c r="AA28" s="13">
        <f>15.04-X28</f>
        <v>-2.8200000000000003</v>
      </c>
      <c r="AB28" s="13">
        <f t="shared" ref="AB28:AC28" si="84">15.04-Y28</f>
        <v>-2.8000000000000007</v>
      </c>
      <c r="AC28" s="13">
        <f t="shared" si="84"/>
        <v>-2.6999999999999993</v>
      </c>
      <c r="AD28" s="14">
        <f>2^AA28</f>
        <v>0.14161048566197482</v>
      </c>
      <c r="AE28" s="14">
        <f t="shared" si="54"/>
        <v>0.1435872943746293</v>
      </c>
      <c r="AF28" s="14">
        <f t="shared" si="54"/>
        <v>0.15389305166811462</v>
      </c>
      <c r="AG28" s="15">
        <f>AVERAGE(AD28:AF28)</f>
        <v>0.14636361056823957</v>
      </c>
      <c r="AH28" s="15">
        <f>STDEV(AD28:AF28)</f>
        <v>6.5951729036449287E-3</v>
      </c>
      <c r="AI28" s="14">
        <f>AD28/AG28</f>
        <v>0.96752522783626815</v>
      </c>
      <c r="AJ28" s="14">
        <f>AE28/AG28</f>
        <v>0.98103137670059148</v>
      </c>
      <c r="AK28" s="14">
        <f>AF28/AG28</f>
        <v>1.0514433954631406</v>
      </c>
      <c r="AL28" s="15">
        <f>AVERAGE(AI28:AK28)</f>
        <v>1</v>
      </c>
      <c r="AM28" s="15">
        <f>STDEV(AI28:AK28)</f>
        <v>4.5060195481923013E-2</v>
      </c>
      <c r="AN28" s="11"/>
    </row>
    <row r="29" spans="1:41" ht="12" customHeight="1">
      <c r="A29" s="11"/>
      <c r="B29" s="11" t="s">
        <v>24</v>
      </c>
      <c r="C29" s="21">
        <v>18.12</v>
      </c>
      <c r="D29" s="21">
        <v>18.02</v>
      </c>
      <c r="E29" s="21">
        <v>17.97</v>
      </c>
      <c r="F29" s="13">
        <f>16.35-C29</f>
        <v>-1.7699999999999996</v>
      </c>
      <c r="G29" s="13">
        <f t="shared" ref="G29:H29" si="85">16.35-D29</f>
        <v>-1.6699999999999982</v>
      </c>
      <c r="H29" s="13">
        <f t="shared" si="85"/>
        <v>-1.6199999999999974</v>
      </c>
      <c r="I29" s="14">
        <f t="shared" ref="I29:I30" si="86">2^F29</f>
        <v>0.29320873730796981</v>
      </c>
      <c r="J29" s="14">
        <f t="shared" si="52"/>
        <v>0.31425334363045754</v>
      </c>
      <c r="K29" s="14">
        <f t="shared" si="52"/>
        <v>0.32533546386048395</v>
      </c>
      <c r="L29" s="15">
        <f t="shared" ref="L29:L30" si="87">AVERAGE(I29:K29)</f>
        <v>0.31093251493297042</v>
      </c>
      <c r="M29" s="15">
        <f t="shared" ref="M29:M30" si="88">STDEV(I29:K29)</f>
        <v>1.6318779585910971E-2</v>
      </c>
      <c r="N29" s="14">
        <f>I29/L28</f>
        <v>0.76648903425257808</v>
      </c>
      <c r="O29" s="14">
        <f>J29/L28</f>
        <v>0.8215026062369859</v>
      </c>
      <c r="P29" s="14">
        <f>K29/L28</f>
        <v>0.85047283308142663</v>
      </c>
      <c r="Q29" s="15">
        <f t="shared" ref="Q29:Q30" si="89">AVERAGE(N29:P29)</f>
        <v>0.8128214911903302</v>
      </c>
      <c r="R29" s="15">
        <f t="shared" ref="R29:R30" si="90">STDEV(N29:P29)</f>
        <v>4.2659593707290271E-2</v>
      </c>
      <c r="S29" s="11">
        <f>TTEST(N28:P28,N29:P29,2,2)</f>
        <v>2.9137698314169688E-3</v>
      </c>
      <c r="T29" s="7" t="s">
        <v>2</v>
      </c>
      <c r="V29" s="11"/>
      <c r="W29" s="11" t="s">
        <v>24</v>
      </c>
      <c r="X29" s="21">
        <v>17.72</v>
      </c>
      <c r="Y29" s="21">
        <v>17.760000000000002</v>
      </c>
      <c r="Z29" s="21">
        <v>17.78</v>
      </c>
      <c r="AA29" s="13">
        <f>14.51-X29</f>
        <v>-3.2099999999999991</v>
      </c>
      <c r="AB29" s="13">
        <f t="shared" ref="AB29:AC29" si="91">14.51-Y29</f>
        <v>-3.2500000000000018</v>
      </c>
      <c r="AC29" s="13">
        <f t="shared" si="91"/>
        <v>-3.2700000000000014</v>
      </c>
      <c r="AD29" s="14">
        <f t="shared" ref="AD29:AD30" si="92">2^AA29</f>
        <v>0.10806715391348323</v>
      </c>
      <c r="AE29" s="14">
        <f t="shared" si="54"/>
        <v>0.1051120519067142</v>
      </c>
      <c r="AF29" s="14">
        <f t="shared" si="54"/>
        <v>0.10366494322680514</v>
      </c>
      <c r="AG29" s="15">
        <f t="shared" ref="AG29:AG30" si="93">AVERAGE(AD29:AF29)</f>
        <v>0.10561471634900087</v>
      </c>
      <c r="AH29" s="15">
        <f t="shared" ref="AH29:AH30" si="94">STDEV(AD29:AF29)</f>
        <v>2.243739821955794E-3</v>
      </c>
      <c r="AI29" s="14">
        <f>AD29/AG28</f>
        <v>0.73834714444338434</v>
      </c>
      <c r="AJ29" s="14">
        <f>AE29/AG28</f>
        <v>0.71815700295058982</v>
      </c>
      <c r="AK29" s="14">
        <f>AF29/AG28</f>
        <v>0.70826992327080573</v>
      </c>
      <c r="AL29" s="15">
        <f t="shared" ref="AL29:AL30" si="95">AVERAGE(AI29:AK29)</f>
        <v>0.72159135688825993</v>
      </c>
      <c r="AM29" s="15">
        <f t="shared" ref="AM29:AM30" si="96">STDEV(AI29:AK29)</f>
        <v>1.5329902106437129E-2</v>
      </c>
      <c r="AN29" s="11">
        <f>TTEST(AI28:AK28,AI29:AK29,2,2)</f>
        <v>5.3429948773745309E-4</v>
      </c>
      <c r="AO29" s="7" t="s">
        <v>3</v>
      </c>
    </row>
    <row r="30" spans="1:41" ht="12" customHeight="1">
      <c r="A30" s="11"/>
      <c r="B30" s="11" t="s">
        <v>25</v>
      </c>
      <c r="C30" s="21">
        <v>18.34</v>
      </c>
      <c r="D30" s="21">
        <v>18.350000000000001</v>
      </c>
      <c r="E30" s="21">
        <v>18.239999999999998</v>
      </c>
      <c r="F30" s="13">
        <f>16.5-C30</f>
        <v>-1.8399999999999999</v>
      </c>
      <c r="G30" s="13">
        <f t="shared" ref="G30:H30" si="97">16.5-D30</f>
        <v>-1.8500000000000014</v>
      </c>
      <c r="H30" s="13">
        <f t="shared" si="97"/>
        <v>-1.7399999999999984</v>
      </c>
      <c r="I30" s="14">
        <f t="shared" si="86"/>
        <v>0.27932178451805501</v>
      </c>
      <c r="J30" s="14">
        <f t="shared" si="52"/>
        <v>0.27739236801696093</v>
      </c>
      <c r="K30" s="14">
        <f t="shared" si="52"/>
        <v>0.29936967615473253</v>
      </c>
      <c r="L30" s="15">
        <f t="shared" si="87"/>
        <v>0.28536127622991614</v>
      </c>
      <c r="M30" s="15">
        <f t="shared" si="88"/>
        <v>1.2169926595870252E-2</v>
      </c>
      <c r="N30" s="14">
        <f>I30/L28</f>
        <v>0.73018657911300677</v>
      </c>
      <c r="O30" s="14">
        <f>J30/L28</f>
        <v>0.72514281198596764</v>
      </c>
      <c r="P30" s="14">
        <f>K30/L28</f>
        <v>0.7825945981934791</v>
      </c>
      <c r="Q30" s="15">
        <f t="shared" si="89"/>
        <v>0.7459746630974845</v>
      </c>
      <c r="R30" s="15">
        <f t="shared" si="90"/>
        <v>3.1813906260220425E-2</v>
      </c>
      <c r="S30" s="11">
        <f>TTEST(N28:P28,N30:P30,2,2)</f>
        <v>4.3234487633476428E-4</v>
      </c>
      <c r="T30" s="7" t="s">
        <v>3</v>
      </c>
      <c r="V30" s="11"/>
      <c r="W30" s="11" t="s">
        <v>25</v>
      </c>
      <c r="X30" s="21">
        <v>17.920000000000002</v>
      </c>
      <c r="Y30" s="21">
        <v>17.87</v>
      </c>
      <c r="Z30" s="21">
        <v>17.850000000000001</v>
      </c>
      <c r="AA30" s="13">
        <f>14.44-X30</f>
        <v>-3.4800000000000022</v>
      </c>
      <c r="AB30" s="13">
        <f t="shared" ref="AB30:AC30" si="98">14.44-Y30</f>
        <v>-3.4300000000000015</v>
      </c>
      <c r="AC30" s="13">
        <f t="shared" si="98"/>
        <v>-3.4100000000000019</v>
      </c>
      <c r="AD30" s="14">
        <f t="shared" si="92"/>
        <v>8.9622203000989067E-2</v>
      </c>
      <c r="AE30" s="14">
        <f t="shared" si="54"/>
        <v>9.2782723164315462E-2</v>
      </c>
      <c r="AF30" s="14">
        <f t="shared" si="54"/>
        <v>9.407792171319157E-2</v>
      </c>
      <c r="AG30" s="15">
        <f t="shared" si="93"/>
        <v>9.2160949292832028E-2</v>
      </c>
      <c r="AH30" s="15">
        <f t="shared" si="94"/>
        <v>2.2920098976689654E-3</v>
      </c>
      <c r="AI30" s="14">
        <f>AD30/AG28</f>
        <v>0.61232571848317596</v>
      </c>
      <c r="AJ30" s="14">
        <f>AE30/AG28</f>
        <v>0.63391933831160219</v>
      </c>
      <c r="AK30" s="14">
        <f>AF30/AG28</f>
        <v>0.64276852250327154</v>
      </c>
      <c r="AL30" s="15">
        <f t="shared" si="95"/>
        <v>0.62967119309934994</v>
      </c>
      <c r="AM30" s="15">
        <f t="shared" si="96"/>
        <v>1.5659697712911747E-2</v>
      </c>
      <c r="AN30" s="11">
        <f>TTEST(AI28:AK28,AI30:AK30,2,2)</f>
        <v>1.7697909083442832E-4</v>
      </c>
      <c r="AO30" s="7" t="s">
        <v>3</v>
      </c>
    </row>
    <row r="32" spans="1:41" ht="12" customHeight="1">
      <c r="A32" s="198" t="s">
        <v>33</v>
      </c>
      <c r="B32" s="198"/>
      <c r="V32" s="198" t="s">
        <v>33</v>
      </c>
      <c r="W32" s="198"/>
    </row>
    <row r="34" spans="1:30" ht="12" customHeight="1">
      <c r="A34" s="193" t="s">
        <v>34</v>
      </c>
      <c r="B34" s="193"/>
      <c r="C34" s="193"/>
      <c r="D34" s="193"/>
      <c r="E34" s="193"/>
      <c r="F34" s="193"/>
      <c r="V34" s="193" t="s">
        <v>120</v>
      </c>
      <c r="W34" s="193"/>
      <c r="X34" s="193"/>
      <c r="Y34" s="193"/>
      <c r="Z34" s="193"/>
      <c r="AA34" s="193"/>
    </row>
    <row r="36" spans="1:30" ht="12" customHeight="1">
      <c r="A36" s="176" t="s">
        <v>35</v>
      </c>
      <c r="B36" s="177"/>
      <c r="C36" s="177"/>
      <c r="D36" s="177"/>
      <c r="E36" s="177"/>
      <c r="F36" s="177"/>
      <c r="G36" s="177"/>
      <c r="H36" s="177"/>
      <c r="I36" s="178"/>
      <c r="V36" s="176" t="s">
        <v>35</v>
      </c>
      <c r="W36" s="177"/>
      <c r="X36" s="177"/>
      <c r="Y36" s="177"/>
      <c r="Z36" s="177"/>
      <c r="AA36" s="177"/>
      <c r="AB36" s="177"/>
      <c r="AC36" s="177"/>
      <c r="AD36" s="178"/>
    </row>
    <row r="37" spans="1:30" ht="12" customHeight="1">
      <c r="A37" s="194" t="s">
        <v>36</v>
      </c>
      <c r="B37" s="173" t="s">
        <v>37</v>
      </c>
      <c r="C37" s="191" t="s">
        <v>38</v>
      </c>
      <c r="D37" s="191" t="s">
        <v>39</v>
      </c>
      <c r="E37" s="191" t="s">
        <v>40</v>
      </c>
      <c r="F37" s="196" t="s">
        <v>41</v>
      </c>
      <c r="G37" s="197"/>
      <c r="H37" s="23" t="s">
        <v>42</v>
      </c>
      <c r="I37" s="24" t="s">
        <v>43</v>
      </c>
      <c r="V37" s="194" t="s">
        <v>36</v>
      </c>
      <c r="W37" s="173" t="s">
        <v>37</v>
      </c>
      <c r="X37" s="191" t="s">
        <v>38</v>
      </c>
      <c r="Y37" s="191" t="s">
        <v>39</v>
      </c>
      <c r="Z37" s="191" t="s">
        <v>40</v>
      </c>
      <c r="AA37" s="166" t="s">
        <v>41</v>
      </c>
      <c r="AB37" s="167"/>
      <c r="AC37" s="23" t="s">
        <v>42</v>
      </c>
      <c r="AD37" s="24" t="s">
        <v>43</v>
      </c>
    </row>
    <row r="38" spans="1:30" ht="12" customHeight="1">
      <c r="A38" s="195"/>
      <c r="B38" s="174"/>
      <c r="C38" s="192"/>
      <c r="D38" s="192"/>
      <c r="E38" s="192"/>
      <c r="F38" s="25" t="s">
        <v>44</v>
      </c>
      <c r="G38" s="25" t="s">
        <v>45</v>
      </c>
      <c r="H38" s="26"/>
      <c r="I38" s="27"/>
      <c r="V38" s="195"/>
      <c r="W38" s="174"/>
      <c r="X38" s="192"/>
      <c r="Y38" s="192"/>
      <c r="Z38" s="192"/>
      <c r="AA38" s="25" t="s">
        <v>44</v>
      </c>
      <c r="AB38" s="25" t="s">
        <v>45</v>
      </c>
      <c r="AC38" s="26"/>
      <c r="AD38" s="27"/>
    </row>
    <row r="39" spans="1:30" ht="12" customHeight="1">
      <c r="A39" s="28" t="s">
        <v>23</v>
      </c>
      <c r="B39" s="29">
        <v>3</v>
      </c>
      <c r="C39" s="30">
        <v>1</v>
      </c>
      <c r="D39" s="31">
        <v>3.5792959432972289E-2</v>
      </c>
      <c r="E39" s="31">
        <v>2.0665074763719909E-2</v>
      </c>
      <c r="F39" s="30">
        <v>0.91108535965740378</v>
      </c>
      <c r="G39" s="30">
        <v>1.0889146403425962</v>
      </c>
      <c r="H39" s="32">
        <v>0.96999934700000001</v>
      </c>
      <c r="I39" s="33">
        <v>1.0396195580000001</v>
      </c>
      <c r="V39" s="28" t="s">
        <v>23</v>
      </c>
      <c r="W39" s="29">
        <v>3</v>
      </c>
      <c r="X39" s="30">
        <v>1</v>
      </c>
      <c r="Y39" s="31">
        <v>2.9033903986466058E-2</v>
      </c>
      <c r="Z39" s="31">
        <v>1.676273228221193E-2</v>
      </c>
      <c r="AA39" s="30">
        <v>0.9278757841878813</v>
      </c>
      <c r="AB39" s="30">
        <v>1.0721242158121187</v>
      </c>
      <c r="AC39" s="32">
        <v>0.976887646</v>
      </c>
      <c r="AD39" s="33">
        <v>1.032587865</v>
      </c>
    </row>
    <row r="40" spans="1:30" ht="12" customHeight="1">
      <c r="A40" s="34" t="s">
        <v>24</v>
      </c>
      <c r="B40" s="35">
        <v>3</v>
      </c>
      <c r="C40" s="36">
        <v>0.40249768266666663</v>
      </c>
      <c r="D40" s="37">
        <v>1.8382455836287503E-2</v>
      </c>
      <c r="E40" s="37">
        <v>1.0613115825446998E-2</v>
      </c>
      <c r="F40" s="36">
        <v>0.35683313088915986</v>
      </c>
      <c r="G40" s="36">
        <v>0.44816223444417341</v>
      </c>
      <c r="H40" s="38">
        <v>0.38583493499999999</v>
      </c>
      <c r="I40" s="39">
        <v>0.42221673900000001</v>
      </c>
      <c r="V40" s="34" t="s">
        <v>24</v>
      </c>
      <c r="W40" s="35">
        <v>3</v>
      </c>
      <c r="X40" s="36">
        <v>0.67973959100000003</v>
      </c>
      <c r="Y40" s="37">
        <v>1.0830224447243349E-2</v>
      </c>
      <c r="Z40" s="37">
        <v>6.2528330000000141E-3</v>
      </c>
      <c r="AA40" s="36">
        <v>0.65283582202388246</v>
      </c>
      <c r="AB40" s="36">
        <v>0.7066433599761176</v>
      </c>
      <c r="AC40" s="38">
        <v>0.66723392500000001</v>
      </c>
      <c r="AD40" s="39">
        <v>0.68599242400000005</v>
      </c>
    </row>
    <row r="41" spans="1:30" ht="12" customHeight="1">
      <c r="A41" s="34" t="s">
        <v>25</v>
      </c>
      <c r="B41" s="35">
        <v>3</v>
      </c>
      <c r="C41" s="36">
        <v>0.37474665800000001</v>
      </c>
      <c r="D41" s="37">
        <v>1.9369606846934156E-2</v>
      </c>
      <c r="E41" s="37">
        <v>1.1183047727174654E-2</v>
      </c>
      <c r="F41" s="36">
        <v>0.32662988716975344</v>
      </c>
      <c r="G41" s="36">
        <v>0.42286342883024658</v>
      </c>
      <c r="H41" s="38">
        <v>0.35999672300000002</v>
      </c>
      <c r="I41" s="39">
        <v>0.396682231</v>
      </c>
      <c r="V41" s="34" t="s">
        <v>25</v>
      </c>
      <c r="W41" s="35">
        <v>3</v>
      </c>
      <c r="X41" s="36">
        <v>0.72524508266666665</v>
      </c>
      <c r="Y41" s="37">
        <v>1.7291744485277712E-2</v>
      </c>
      <c r="Z41" s="37">
        <v>9.9833933333333142E-3</v>
      </c>
      <c r="AA41" s="36">
        <v>0.68229000808883744</v>
      </c>
      <c r="AB41" s="36">
        <v>0.76820015724449586</v>
      </c>
      <c r="AC41" s="38">
        <v>0.70527829600000003</v>
      </c>
      <c r="AD41" s="39">
        <v>0.73522847599999996</v>
      </c>
    </row>
    <row r="42" spans="1:30" ht="12" customHeight="1">
      <c r="A42" s="40" t="s">
        <v>46</v>
      </c>
      <c r="B42" s="41">
        <v>9</v>
      </c>
      <c r="C42" s="42">
        <v>0.59241478022222216</v>
      </c>
      <c r="D42" s="43">
        <v>0.30673876199153954</v>
      </c>
      <c r="E42" s="43">
        <v>0.10224625399717985</v>
      </c>
      <c r="F42" s="42">
        <v>0.35663449569610362</v>
      </c>
      <c r="G42" s="42">
        <v>0.8281950647483407</v>
      </c>
      <c r="H42" s="44">
        <v>0.35999672300000002</v>
      </c>
      <c r="I42" s="45">
        <v>1.0396195580000001</v>
      </c>
      <c r="V42" s="40" t="s">
        <v>46</v>
      </c>
      <c r="W42" s="41">
        <v>9</v>
      </c>
      <c r="X42" s="42">
        <v>0.80166155788888893</v>
      </c>
      <c r="Y42" s="43">
        <v>0.15109859177154558</v>
      </c>
      <c r="Z42" s="43">
        <v>5.0366197257181861E-2</v>
      </c>
      <c r="AA42" s="42">
        <v>0.68551689873957189</v>
      </c>
      <c r="AB42" s="42">
        <v>0.91780621703820597</v>
      </c>
      <c r="AC42" s="44">
        <v>0.66723392500000001</v>
      </c>
      <c r="AD42" s="45">
        <v>1.032587865</v>
      </c>
    </row>
    <row r="43" spans="1:30" ht="12" customHeight="1">
      <c r="A43" s="46"/>
      <c r="B43" s="46"/>
      <c r="C43" s="46"/>
      <c r="D43" s="46"/>
      <c r="E43" s="46"/>
      <c r="F43" s="46"/>
      <c r="G43" s="46"/>
      <c r="H43" s="46"/>
      <c r="I43" s="46"/>
      <c r="V43" s="46"/>
      <c r="W43" s="46"/>
      <c r="X43" s="46"/>
      <c r="Y43" s="46"/>
      <c r="Z43" s="46"/>
      <c r="AA43" s="46"/>
      <c r="AB43" s="46"/>
      <c r="AC43" s="46"/>
      <c r="AD43" s="46"/>
    </row>
    <row r="44" spans="1:30" ht="12" customHeight="1">
      <c r="A44" s="176" t="s">
        <v>47</v>
      </c>
      <c r="B44" s="177"/>
      <c r="C44" s="177"/>
      <c r="D44" s="177"/>
      <c r="E44" s="177"/>
      <c r="F44" s="178"/>
      <c r="G44" s="46"/>
      <c r="H44" s="46"/>
      <c r="I44" s="46"/>
      <c r="V44" s="176" t="s">
        <v>47</v>
      </c>
      <c r="W44" s="177"/>
      <c r="X44" s="177"/>
      <c r="Y44" s="177"/>
      <c r="Z44" s="177"/>
      <c r="AA44" s="178"/>
      <c r="AB44" s="46"/>
      <c r="AC44" s="46"/>
      <c r="AD44" s="46"/>
    </row>
    <row r="45" spans="1:30" ht="12" customHeight="1">
      <c r="A45" s="179" t="s">
        <v>36</v>
      </c>
      <c r="B45" s="180"/>
      <c r="C45" s="47" t="s">
        <v>48</v>
      </c>
      <c r="D45" s="48" t="s">
        <v>49</v>
      </c>
      <c r="E45" s="48" t="s">
        <v>50</v>
      </c>
      <c r="F45" s="49" t="s">
        <v>51</v>
      </c>
      <c r="G45" s="46"/>
      <c r="H45" s="46"/>
      <c r="I45" s="46"/>
      <c r="V45" s="179" t="s">
        <v>36</v>
      </c>
      <c r="W45" s="180"/>
      <c r="X45" s="47" t="s">
        <v>48</v>
      </c>
      <c r="Y45" s="48" t="s">
        <v>49</v>
      </c>
      <c r="Z45" s="48" t="s">
        <v>50</v>
      </c>
      <c r="AA45" s="49" t="s">
        <v>51</v>
      </c>
      <c r="AB45" s="46"/>
      <c r="AC45" s="46"/>
      <c r="AD45" s="46"/>
    </row>
    <row r="46" spans="1:30" ht="12" customHeight="1">
      <c r="A46" s="181" t="s">
        <v>52</v>
      </c>
      <c r="B46" s="50" t="s">
        <v>53</v>
      </c>
      <c r="C46" s="51">
        <v>1.2937442634285437</v>
      </c>
      <c r="D46" s="52">
        <v>2</v>
      </c>
      <c r="E46" s="52">
        <v>6</v>
      </c>
      <c r="F46" s="53">
        <v>0.34107920468238045</v>
      </c>
      <c r="G46" s="46"/>
      <c r="H46" s="46"/>
      <c r="I46" s="46"/>
      <c r="V46" s="181" t="s">
        <v>52</v>
      </c>
      <c r="W46" s="50" t="s">
        <v>53</v>
      </c>
      <c r="X46" s="51">
        <v>2.2741199370405152</v>
      </c>
      <c r="Y46" s="52">
        <v>2</v>
      </c>
      <c r="Z46" s="52">
        <v>6</v>
      </c>
      <c r="AA46" s="53">
        <v>0.1840406502345493</v>
      </c>
      <c r="AB46" s="46"/>
      <c r="AC46" s="46"/>
      <c r="AD46" s="46"/>
    </row>
    <row r="47" spans="1:30" ht="12" customHeight="1">
      <c r="A47" s="182"/>
      <c r="B47" s="54" t="s">
        <v>54</v>
      </c>
      <c r="C47" s="55">
        <v>0.37554275550716798</v>
      </c>
      <c r="D47" s="56">
        <v>2</v>
      </c>
      <c r="E47" s="56">
        <v>6</v>
      </c>
      <c r="F47" s="57">
        <v>0.70199323095285238</v>
      </c>
      <c r="G47" s="46"/>
      <c r="H47" s="46"/>
      <c r="I47" s="46"/>
      <c r="V47" s="182"/>
      <c r="W47" s="54" t="s">
        <v>54</v>
      </c>
      <c r="X47" s="55">
        <v>0.40922796866553568</v>
      </c>
      <c r="Y47" s="56">
        <v>2</v>
      </c>
      <c r="Z47" s="56">
        <v>6</v>
      </c>
      <c r="AA47" s="57">
        <v>0.68138981261768783</v>
      </c>
      <c r="AB47" s="46"/>
      <c r="AC47" s="46"/>
      <c r="AD47" s="46"/>
    </row>
    <row r="48" spans="1:30" ht="12" customHeight="1">
      <c r="A48" s="182"/>
      <c r="B48" s="54" t="s">
        <v>55</v>
      </c>
      <c r="C48" s="55">
        <v>0.37554275550716798</v>
      </c>
      <c r="D48" s="56">
        <v>2</v>
      </c>
      <c r="E48" s="58">
        <v>4.2531686938421256</v>
      </c>
      <c r="F48" s="57">
        <v>0.70763002181868828</v>
      </c>
      <c r="G48" s="46"/>
      <c r="H48" s="46"/>
      <c r="I48" s="46"/>
      <c r="V48" s="182"/>
      <c r="W48" s="54" t="s">
        <v>55</v>
      </c>
      <c r="X48" s="55">
        <v>0.40922796866553568</v>
      </c>
      <c r="Y48" s="56">
        <v>2</v>
      </c>
      <c r="Z48" s="58">
        <v>4.8774912642049806</v>
      </c>
      <c r="AA48" s="57">
        <v>0.68501966101269063</v>
      </c>
      <c r="AB48" s="46"/>
      <c r="AC48" s="46"/>
      <c r="AD48" s="46"/>
    </row>
    <row r="49" spans="1:30" ht="12" customHeight="1">
      <c r="A49" s="183"/>
      <c r="B49" s="59" t="s">
        <v>56</v>
      </c>
      <c r="C49" s="60">
        <v>1.2009201240613816</v>
      </c>
      <c r="D49" s="61">
        <v>2</v>
      </c>
      <c r="E49" s="61">
        <v>6</v>
      </c>
      <c r="F49" s="62">
        <v>0.36419207594434366</v>
      </c>
      <c r="G49" s="46"/>
      <c r="H49" s="46"/>
      <c r="I49" s="46"/>
      <c r="V49" s="183"/>
      <c r="W49" s="59" t="s">
        <v>56</v>
      </c>
      <c r="X49" s="60">
        <v>2.0058487520953743</v>
      </c>
      <c r="Y49" s="61">
        <v>2</v>
      </c>
      <c r="Z49" s="61">
        <v>6</v>
      </c>
      <c r="AA49" s="62">
        <v>0.21524377161481675</v>
      </c>
      <c r="AB49" s="46"/>
      <c r="AC49" s="46"/>
      <c r="AD49" s="46"/>
    </row>
    <row r="51" spans="1:30" ht="12" customHeight="1">
      <c r="A51" s="184" t="s">
        <v>57</v>
      </c>
      <c r="B51" s="185"/>
      <c r="C51" s="185"/>
      <c r="D51" s="185"/>
      <c r="E51" s="185"/>
      <c r="F51" s="186"/>
      <c r="V51" s="184" t="s">
        <v>57</v>
      </c>
      <c r="W51" s="185"/>
      <c r="X51" s="185"/>
      <c r="Y51" s="185"/>
      <c r="Z51" s="185"/>
      <c r="AA51" s="186"/>
    </row>
    <row r="52" spans="1:30" ht="12" customHeight="1">
      <c r="A52" s="63" t="s">
        <v>36</v>
      </c>
      <c r="B52" s="64" t="s">
        <v>58</v>
      </c>
      <c r="C52" s="65" t="s">
        <v>59</v>
      </c>
      <c r="D52" s="65" t="s">
        <v>60</v>
      </c>
      <c r="E52" s="65" t="s">
        <v>61</v>
      </c>
      <c r="F52" s="66" t="s">
        <v>51</v>
      </c>
      <c r="V52" s="63" t="s">
        <v>36</v>
      </c>
      <c r="W52" s="64" t="s">
        <v>58</v>
      </c>
      <c r="X52" s="65" t="s">
        <v>59</v>
      </c>
      <c r="Y52" s="65" t="s">
        <v>60</v>
      </c>
      <c r="Z52" s="65" t="s">
        <v>61</v>
      </c>
      <c r="AA52" s="66" t="s">
        <v>51</v>
      </c>
    </row>
    <row r="53" spans="1:30" ht="12" customHeight="1">
      <c r="A53" s="67" t="s">
        <v>62</v>
      </c>
      <c r="B53" s="51">
        <v>0.74872088027092232</v>
      </c>
      <c r="C53" s="68">
        <v>2</v>
      </c>
      <c r="D53" s="69">
        <v>0.37436044013546116</v>
      </c>
      <c r="E53" s="69">
        <v>563.16474370865228</v>
      </c>
      <c r="F53" s="70">
        <v>1.4877682964562167E-7</v>
      </c>
      <c r="G53" s="2" t="s">
        <v>3</v>
      </c>
      <c r="V53" s="67" t="s">
        <v>62</v>
      </c>
      <c r="W53" s="51">
        <v>0.18012774394351919</v>
      </c>
      <c r="X53" s="68">
        <v>2</v>
      </c>
      <c r="Y53" s="69">
        <v>9.0063871971759593E-2</v>
      </c>
      <c r="Z53" s="69">
        <v>214.56282099800794</v>
      </c>
      <c r="AA53" s="70">
        <v>2.6218613408446136E-6</v>
      </c>
    </row>
    <row r="54" spans="1:30" ht="12" customHeight="1">
      <c r="A54" s="71" t="s">
        <v>63</v>
      </c>
      <c r="B54" s="55">
        <v>3.9884645938965185E-3</v>
      </c>
      <c r="C54" s="72">
        <v>6</v>
      </c>
      <c r="D54" s="73">
        <v>6.6474409898275308E-4</v>
      </c>
      <c r="E54" s="74"/>
      <c r="F54" s="75"/>
      <c r="V54" s="71" t="s">
        <v>63</v>
      </c>
      <c r="W54" s="55">
        <v>2.5185315392342584E-3</v>
      </c>
      <c r="X54" s="72">
        <v>6</v>
      </c>
      <c r="Y54" s="73">
        <v>4.1975525653904306E-4</v>
      </c>
      <c r="Z54" s="74"/>
      <c r="AA54" s="75"/>
    </row>
    <row r="55" spans="1:30" ht="12" customHeight="1">
      <c r="A55" s="40" t="s">
        <v>46</v>
      </c>
      <c r="B55" s="60">
        <v>0.75270934486481889</v>
      </c>
      <c r="C55" s="76">
        <v>8</v>
      </c>
      <c r="D55" s="77"/>
      <c r="E55" s="77"/>
      <c r="F55" s="78"/>
      <c r="V55" s="40" t="s">
        <v>46</v>
      </c>
      <c r="W55" s="60">
        <v>0.18264627548275345</v>
      </c>
      <c r="X55" s="76">
        <v>8</v>
      </c>
      <c r="Y55" s="77"/>
      <c r="Z55" s="77"/>
      <c r="AA55" s="78"/>
    </row>
    <row r="57" spans="1:30" ht="12" customHeight="1">
      <c r="A57" s="79" t="s">
        <v>64</v>
      </c>
      <c r="V57" s="79" t="s">
        <v>64</v>
      </c>
    </row>
    <row r="59" spans="1:30" ht="12" customHeight="1">
      <c r="A59" s="168" t="s">
        <v>65</v>
      </c>
      <c r="B59" s="169"/>
      <c r="C59" s="169"/>
      <c r="D59" s="169"/>
      <c r="E59" s="169"/>
      <c r="F59" s="169"/>
      <c r="G59" s="170"/>
      <c r="V59" s="168" t="s">
        <v>65</v>
      </c>
      <c r="W59" s="169"/>
      <c r="X59" s="169"/>
      <c r="Y59" s="169"/>
      <c r="Z59" s="169"/>
      <c r="AA59" s="169"/>
      <c r="AB59" s="170"/>
    </row>
    <row r="60" spans="1:30" ht="12" customHeight="1">
      <c r="A60" s="80" t="s">
        <v>66</v>
      </c>
      <c r="B60" s="81"/>
      <c r="V60" s="80" t="s">
        <v>66</v>
      </c>
      <c r="W60" s="81"/>
    </row>
    <row r="61" spans="1:30" ht="12" customHeight="1">
      <c r="A61" s="82" t="s">
        <v>67</v>
      </c>
      <c r="B61" s="83"/>
      <c r="V61" s="82" t="s">
        <v>67</v>
      </c>
      <c r="W61" s="83"/>
    </row>
    <row r="62" spans="1:30" ht="12" customHeight="1">
      <c r="A62" s="84" t="s">
        <v>68</v>
      </c>
      <c r="B62" s="85" t="s">
        <v>69</v>
      </c>
      <c r="C62" s="86" t="s">
        <v>70</v>
      </c>
      <c r="D62" s="23" t="s">
        <v>40</v>
      </c>
      <c r="E62" s="23" t="s">
        <v>51</v>
      </c>
      <c r="F62" s="166" t="s">
        <v>71</v>
      </c>
      <c r="G62" s="167"/>
      <c r="V62" s="187" t="s">
        <v>68</v>
      </c>
      <c r="W62" s="171" t="s">
        <v>69</v>
      </c>
      <c r="X62" s="189" t="s">
        <v>70</v>
      </c>
      <c r="Y62" s="191" t="s">
        <v>40</v>
      </c>
      <c r="Z62" s="191" t="s">
        <v>51</v>
      </c>
      <c r="AA62" s="166" t="s">
        <v>71</v>
      </c>
      <c r="AB62" s="167"/>
    </row>
    <row r="63" spans="1:30" ht="12" customHeight="1">
      <c r="A63" s="87"/>
      <c r="B63" s="88"/>
      <c r="C63" s="89"/>
      <c r="D63" s="25"/>
      <c r="E63" s="25"/>
      <c r="F63" s="25" t="s">
        <v>44</v>
      </c>
      <c r="G63" s="90" t="s">
        <v>45</v>
      </c>
      <c r="V63" s="188"/>
      <c r="W63" s="172"/>
      <c r="X63" s="190"/>
      <c r="Y63" s="192"/>
      <c r="Z63" s="192"/>
      <c r="AA63" s="25" t="s">
        <v>44</v>
      </c>
      <c r="AB63" s="90" t="s">
        <v>45</v>
      </c>
    </row>
    <row r="64" spans="1:30" ht="12" customHeight="1">
      <c r="A64" s="91" t="s">
        <v>23</v>
      </c>
      <c r="B64" s="92" t="s">
        <v>24</v>
      </c>
      <c r="C64" s="93" t="s">
        <v>72</v>
      </c>
      <c r="D64" s="31">
        <v>2.10514306557813E-2</v>
      </c>
      <c r="E64" s="94">
        <v>4.0405274561373792E-7</v>
      </c>
      <c r="F64" s="30">
        <v>0.529984941974881</v>
      </c>
      <c r="G64" s="95">
        <v>0.66501969269178574</v>
      </c>
      <c r="H64" s="2" t="s">
        <v>3</v>
      </c>
      <c r="V64" s="91" t="s">
        <v>23</v>
      </c>
      <c r="W64" s="92" t="s">
        <v>24</v>
      </c>
      <c r="X64" s="93" t="s">
        <v>121</v>
      </c>
      <c r="Y64" s="31">
        <v>1.6728324413780818E-2</v>
      </c>
      <c r="Z64" s="94">
        <v>4.1782394201608943E-6</v>
      </c>
      <c r="AA64" s="30">
        <v>0.26660835194833232</v>
      </c>
      <c r="AB64" s="95">
        <v>0.37391246605166761</v>
      </c>
      <c r="AC64" s="2" t="s">
        <v>3</v>
      </c>
    </row>
    <row r="65" spans="1:29" ht="12" customHeight="1">
      <c r="A65" s="34"/>
      <c r="B65" s="96" t="s">
        <v>25</v>
      </c>
      <c r="C65" s="97" t="s">
        <v>73</v>
      </c>
      <c r="D65" s="98">
        <v>2.10514306557813E-2</v>
      </c>
      <c r="E65" s="99">
        <v>3.0830161515434275E-7</v>
      </c>
      <c r="F65" s="100">
        <v>0.55773596664154756</v>
      </c>
      <c r="G65" s="101">
        <v>0.6927707173584523</v>
      </c>
      <c r="H65" s="2" t="s">
        <v>3</v>
      </c>
      <c r="V65" s="34"/>
      <c r="W65" s="96" t="s">
        <v>25</v>
      </c>
      <c r="X65" s="97" t="s">
        <v>122</v>
      </c>
      <c r="Y65" s="98">
        <v>1.6728324413780818E-2</v>
      </c>
      <c r="Z65" s="99">
        <v>1.0299946399434833E-5</v>
      </c>
      <c r="AA65" s="100">
        <v>0.22110286028166573</v>
      </c>
      <c r="AB65" s="101">
        <v>0.32840697438500099</v>
      </c>
      <c r="AC65" s="2" t="s">
        <v>3</v>
      </c>
    </row>
    <row r="66" spans="1:29" ht="12" customHeight="1">
      <c r="A66" s="102" t="s">
        <v>24</v>
      </c>
      <c r="B66" s="54" t="s">
        <v>23</v>
      </c>
      <c r="C66" s="103" t="s">
        <v>74</v>
      </c>
      <c r="D66" s="37">
        <v>2.10514306557813E-2</v>
      </c>
      <c r="E66" s="104">
        <v>4.0405274561373792E-7</v>
      </c>
      <c r="F66" s="36">
        <v>-0.66501969269178574</v>
      </c>
      <c r="G66" s="105">
        <v>-0.529984941974881</v>
      </c>
      <c r="V66" s="106" t="s">
        <v>24</v>
      </c>
      <c r="W66" s="54" t="s">
        <v>23</v>
      </c>
      <c r="X66" s="103" t="s">
        <v>123</v>
      </c>
      <c r="Y66" s="37">
        <v>1.6728324413780818E-2</v>
      </c>
      <c r="Z66" s="104">
        <v>4.1782394201608943E-6</v>
      </c>
      <c r="AA66" s="36">
        <v>-0.37391246605166761</v>
      </c>
      <c r="AB66" s="105">
        <v>-0.26660835194833232</v>
      </c>
    </row>
    <row r="67" spans="1:29" ht="12" customHeight="1">
      <c r="A67" s="34"/>
      <c r="B67" s="107" t="s">
        <v>25</v>
      </c>
      <c r="C67" s="108">
        <v>2.7751024666666624E-2</v>
      </c>
      <c r="D67" s="98">
        <v>2.10514306557813E-2</v>
      </c>
      <c r="E67" s="109">
        <v>0.46623471168645825</v>
      </c>
      <c r="F67" s="100">
        <v>-3.9766350691785801E-2</v>
      </c>
      <c r="G67" s="101">
        <v>9.5268400025119049E-2</v>
      </c>
      <c r="V67" s="34"/>
      <c r="W67" s="110" t="s">
        <v>25</v>
      </c>
      <c r="X67" s="108">
        <v>-4.550549166666662E-2</v>
      </c>
      <c r="Y67" s="98">
        <v>1.6728324413780818E-2</v>
      </c>
      <c r="Z67" s="111">
        <v>8.9774756643899209E-2</v>
      </c>
      <c r="AA67" s="100">
        <v>-9.9157548718334237E-2</v>
      </c>
      <c r="AB67" s="101">
        <v>8.1465653850010047E-3</v>
      </c>
    </row>
    <row r="68" spans="1:29" ht="12" customHeight="1">
      <c r="A68" s="34" t="s">
        <v>25</v>
      </c>
      <c r="B68" s="54" t="s">
        <v>23</v>
      </c>
      <c r="C68" s="103" t="s">
        <v>75</v>
      </c>
      <c r="D68" s="37">
        <v>2.10514306557813E-2</v>
      </c>
      <c r="E68" s="104">
        <v>3.0830161515434275E-7</v>
      </c>
      <c r="F68" s="36">
        <v>-0.6927707173584523</v>
      </c>
      <c r="G68" s="105">
        <v>-0.55773596664154756</v>
      </c>
      <c r="V68" s="34" t="s">
        <v>25</v>
      </c>
      <c r="W68" s="54" t="s">
        <v>23</v>
      </c>
      <c r="X68" s="103" t="s">
        <v>124</v>
      </c>
      <c r="Y68" s="37">
        <v>1.6728324413780818E-2</v>
      </c>
      <c r="Z68" s="104">
        <v>1.0299946399434833E-5</v>
      </c>
      <c r="AA68" s="36">
        <v>-0.32840697438500099</v>
      </c>
      <c r="AB68" s="105">
        <v>-0.22110286028166573</v>
      </c>
    </row>
    <row r="69" spans="1:29" ht="12" customHeight="1">
      <c r="A69" s="112"/>
      <c r="B69" s="59" t="s">
        <v>24</v>
      </c>
      <c r="C69" s="113">
        <v>-2.7751024666666624E-2</v>
      </c>
      <c r="D69" s="43">
        <v>2.10514306557813E-2</v>
      </c>
      <c r="E69" s="114">
        <v>0.46623471168645825</v>
      </c>
      <c r="F69" s="42">
        <v>-9.5268400025119049E-2</v>
      </c>
      <c r="G69" s="115">
        <v>3.9766350691785801E-2</v>
      </c>
      <c r="V69" s="112"/>
      <c r="W69" s="59" t="s">
        <v>24</v>
      </c>
      <c r="X69" s="113">
        <v>4.550549166666662E-2</v>
      </c>
      <c r="Y69" s="43">
        <v>1.6728324413780818E-2</v>
      </c>
      <c r="Z69" s="114">
        <v>8.9774756643899209E-2</v>
      </c>
      <c r="AA69" s="42">
        <v>-8.1465653850010047E-3</v>
      </c>
      <c r="AB69" s="115">
        <v>9.9157548718334237E-2</v>
      </c>
    </row>
    <row r="70" spans="1:29" ht="12" customHeight="1">
      <c r="A70" s="165" t="s">
        <v>76</v>
      </c>
      <c r="B70" s="165"/>
      <c r="C70" s="165"/>
      <c r="D70" s="116"/>
      <c r="E70" s="116"/>
      <c r="F70" s="116"/>
      <c r="G70" s="116"/>
      <c r="V70" s="165" t="s">
        <v>76</v>
      </c>
      <c r="W70" s="165"/>
      <c r="X70" s="165"/>
      <c r="Y70" s="116"/>
      <c r="Z70" s="116"/>
      <c r="AA70" s="116"/>
      <c r="AB70" s="116"/>
    </row>
    <row r="72" spans="1:29" ht="12" customHeight="1">
      <c r="A72" s="117" t="s">
        <v>77</v>
      </c>
      <c r="V72" s="117" t="s">
        <v>77</v>
      </c>
    </row>
    <row r="74" spans="1:29" ht="12" customHeight="1">
      <c r="A74" s="168" t="s">
        <v>52</v>
      </c>
      <c r="B74" s="169"/>
      <c r="C74" s="169"/>
      <c r="D74" s="170"/>
      <c r="V74" s="168" t="s">
        <v>52</v>
      </c>
      <c r="W74" s="169"/>
      <c r="X74" s="169"/>
      <c r="Y74" s="170"/>
    </row>
    <row r="75" spans="1:29" ht="12" customHeight="1">
      <c r="A75" s="82" t="s">
        <v>156</v>
      </c>
      <c r="V75" s="82" t="s">
        <v>156</v>
      </c>
    </row>
    <row r="76" spans="1:29" ht="12" customHeight="1">
      <c r="A76" s="85" t="s">
        <v>27</v>
      </c>
      <c r="B76" s="118" t="s">
        <v>37</v>
      </c>
      <c r="C76" s="166" t="s">
        <v>78</v>
      </c>
      <c r="D76" s="167"/>
      <c r="V76" s="171" t="s">
        <v>27</v>
      </c>
      <c r="W76" s="173" t="s">
        <v>37</v>
      </c>
      <c r="X76" s="166" t="s">
        <v>78</v>
      </c>
      <c r="Y76" s="167"/>
    </row>
    <row r="77" spans="1:29" ht="12" customHeight="1">
      <c r="A77" s="119"/>
      <c r="B77" s="120"/>
      <c r="C77" s="121" t="s">
        <v>79</v>
      </c>
      <c r="D77" s="122" t="s">
        <v>80</v>
      </c>
      <c r="V77" s="172"/>
      <c r="W77" s="174"/>
      <c r="X77" s="121" t="s">
        <v>79</v>
      </c>
      <c r="Y77" s="122" t="s">
        <v>80</v>
      </c>
    </row>
    <row r="78" spans="1:29" ht="12" customHeight="1">
      <c r="A78" s="28" t="s">
        <v>25</v>
      </c>
      <c r="B78" s="29">
        <v>3</v>
      </c>
      <c r="C78" s="123">
        <v>0.37474665800000001</v>
      </c>
      <c r="D78" s="124"/>
      <c r="V78" s="28" t="s">
        <v>24</v>
      </c>
      <c r="W78" s="29">
        <v>3</v>
      </c>
      <c r="X78" s="123">
        <v>0.67973959100000003</v>
      </c>
      <c r="Y78" s="124"/>
    </row>
    <row r="79" spans="1:29" ht="12" customHeight="1">
      <c r="A79" s="34" t="s">
        <v>24</v>
      </c>
      <c r="B79" s="35">
        <v>3</v>
      </c>
      <c r="C79" s="74">
        <v>0.40249768266666663</v>
      </c>
      <c r="D79" s="125"/>
      <c r="V79" s="34" t="s">
        <v>25</v>
      </c>
      <c r="W79" s="35">
        <v>3</v>
      </c>
      <c r="X79" s="74">
        <v>0.72524508266666665</v>
      </c>
      <c r="Y79" s="125"/>
    </row>
    <row r="80" spans="1:29" ht="12" customHeight="1">
      <c r="A80" s="34" t="s">
        <v>23</v>
      </c>
      <c r="B80" s="35">
        <v>3</v>
      </c>
      <c r="C80" s="74"/>
      <c r="D80" s="125">
        <v>1</v>
      </c>
      <c r="V80" s="34" t="s">
        <v>23</v>
      </c>
      <c r="W80" s="35">
        <v>3</v>
      </c>
      <c r="X80" s="74"/>
      <c r="Y80" s="125">
        <v>1</v>
      </c>
    </row>
    <row r="81" spans="1:30" ht="12" customHeight="1">
      <c r="A81" s="40" t="s">
        <v>51</v>
      </c>
      <c r="B81" s="126"/>
      <c r="C81" s="127">
        <v>0.46623471168645847</v>
      </c>
      <c r="D81" s="128">
        <v>1</v>
      </c>
      <c r="V81" s="40" t="s">
        <v>51</v>
      </c>
      <c r="W81" s="126"/>
      <c r="X81" s="127">
        <v>8.9774756643899251E-2</v>
      </c>
      <c r="Y81" s="128">
        <v>1</v>
      </c>
    </row>
    <row r="82" spans="1:30" ht="12" customHeight="1">
      <c r="A82" s="165" t="s">
        <v>81</v>
      </c>
      <c r="B82" s="165"/>
      <c r="C82" s="165"/>
      <c r="D82" s="129"/>
      <c r="V82" s="165" t="s">
        <v>81</v>
      </c>
      <c r="W82" s="165"/>
      <c r="X82" s="165"/>
      <c r="Y82" s="129"/>
    </row>
    <row r="85" spans="1:30" ht="12" customHeight="1">
      <c r="A85" s="193" t="s">
        <v>82</v>
      </c>
      <c r="B85" s="193"/>
      <c r="C85" s="193"/>
      <c r="D85" s="193"/>
      <c r="E85" s="193"/>
      <c r="F85" s="193"/>
      <c r="V85" s="193" t="s">
        <v>125</v>
      </c>
      <c r="W85" s="193"/>
      <c r="X85" s="193"/>
      <c r="Y85" s="193"/>
      <c r="Z85" s="193"/>
      <c r="AA85" s="193"/>
    </row>
    <row r="87" spans="1:30" ht="12" customHeight="1">
      <c r="A87" s="176" t="s">
        <v>35</v>
      </c>
      <c r="B87" s="177"/>
      <c r="C87" s="177"/>
      <c r="D87" s="177"/>
      <c r="E87" s="177"/>
      <c r="F87" s="177"/>
      <c r="G87" s="177"/>
      <c r="H87" s="177"/>
      <c r="I87" s="178"/>
      <c r="V87" s="176" t="s">
        <v>35</v>
      </c>
      <c r="W87" s="177"/>
      <c r="X87" s="177"/>
      <c r="Y87" s="177"/>
      <c r="Z87" s="177"/>
      <c r="AA87" s="177"/>
      <c r="AB87" s="177"/>
      <c r="AC87" s="177"/>
      <c r="AD87" s="178"/>
    </row>
    <row r="88" spans="1:30" ht="12" customHeight="1">
      <c r="A88" s="194" t="s">
        <v>36</v>
      </c>
      <c r="B88" s="173" t="s">
        <v>37</v>
      </c>
      <c r="C88" s="191" t="s">
        <v>38</v>
      </c>
      <c r="D88" s="191" t="s">
        <v>39</v>
      </c>
      <c r="E88" s="191" t="s">
        <v>40</v>
      </c>
      <c r="F88" s="196" t="s">
        <v>41</v>
      </c>
      <c r="G88" s="197"/>
      <c r="H88" s="23" t="s">
        <v>42</v>
      </c>
      <c r="I88" s="24" t="s">
        <v>43</v>
      </c>
      <c r="V88" s="194" t="s">
        <v>36</v>
      </c>
      <c r="W88" s="173" t="s">
        <v>37</v>
      </c>
      <c r="X88" s="191" t="s">
        <v>38</v>
      </c>
      <c r="Y88" s="191" t="s">
        <v>39</v>
      </c>
      <c r="Z88" s="191" t="s">
        <v>40</v>
      </c>
      <c r="AA88" s="196" t="s">
        <v>41</v>
      </c>
      <c r="AB88" s="197"/>
      <c r="AC88" s="23" t="s">
        <v>42</v>
      </c>
      <c r="AD88" s="24" t="s">
        <v>43</v>
      </c>
    </row>
    <row r="89" spans="1:30" ht="12" customHeight="1">
      <c r="A89" s="195"/>
      <c r="B89" s="174"/>
      <c r="C89" s="192"/>
      <c r="D89" s="192"/>
      <c r="E89" s="192"/>
      <c r="F89" s="25" t="s">
        <v>44</v>
      </c>
      <c r="G89" s="25" t="s">
        <v>45</v>
      </c>
      <c r="H89" s="26"/>
      <c r="I89" s="27"/>
      <c r="V89" s="195"/>
      <c r="W89" s="174"/>
      <c r="X89" s="192"/>
      <c r="Y89" s="192"/>
      <c r="Z89" s="192"/>
      <c r="AA89" s="25" t="s">
        <v>44</v>
      </c>
      <c r="AB89" s="25" t="s">
        <v>45</v>
      </c>
      <c r="AC89" s="26"/>
      <c r="AD89" s="27"/>
    </row>
    <row r="90" spans="1:30" ht="12" customHeight="1">
      <c r="A90" s="28" t="s">
        <v>23</v>
      </c>
      <c r="B90" s="29">
        <v>3</v>
      </c>
      <c r="C90" s="30">
        <v>1</v>
      </c>
      <c r="D90" s="31">
        <v>8.6734663710832091E-2</v>
      </c>
      <c r="E90" s="31">
        <v>5.0076281441520577E-2</v>
      </c>
      <c r="F90" s="30">
        <v>0.78453915095993898</v>
      </c>
      <c r="G90" s="30">
        <v>1.2154608490400611</v>
      </c>
      <c r="H90" s="32">
        <v>0.91576713499999995</v>
      </c>
      <c r="I90" s="33">
        <v>1.089036793</v>
      </c>
      <c r="V90" s="28" t="s">
        <v>23</v>
      </c>
      <c r="W90" s="29">
        <v>3</v>
      </c>
      <c r="X90" s="30">
        <v>1</v>
      </c>
      <c r="Y90" s="31">
        <v>3.8234427403944123E-2</v>
      </c>
      <c r="Z90" s="31">
        <v>2.2074656953978346E-2</v>
      </c>
      <c r="AA90" s="30">
        <v>0.90502041699868208</v>
      </c>
      <c r="AB90" s="30">
        <v>1.094979583001318</v>
      </c>
      <c r="AC90" s="32">
        <v>0.96323859000000001</v>
      </c>
      <c r="AD90" s="33">
        <v>1.0395542849999999</v>
      </c>
    </row>
    <row r="91" spans="1:30" ht="12" customHeight="1">
      <c r="A91" s="34" t="s">
        <v>24</v>
      </c>
      <c r="B91" s="35">
        <v>3</v>
      </c>
      <c r="C91" s="36">
        <v>0.61297524933333325</v>
      </c>
      <c r="D91" s="37">
        <v>2.5532229313959369E-2</v>
      </c>
      <c r="E91" s="37">
        <v>1.4741039467425696E-2</v>
      </c>
      <c r="F91" s="36">
        <v>0.54954967562946944</v>
      </c>
      <c r="G91" s="36">
        <v>0.67640082303719706</v>
      </c>
      <c r="H91" s="38">
        <v>0.58360036699999995</v>
      </c>
      <c r="I91" s="39">
        <v>0.62983799500000004</v>
      </c>
      <c r="V91" s="34" t="s">
        <v>24</v>
      </c>
      <c r="W91" s="35">
        <v>3</v>
      </c>
      <c r="X91" s="36">
        <v>0.54952784266666665</v>
      </c>
      <c r="Y91" s="37">
        <v>1.3666561249635015E-2</v>
      </c>
      <c r="Z91" s="37">
        <v>7.8903928163732845E-3</v>
      </c>
      <c r="AA91" s="36">
        <v>0.51557822247650253</v>
      </c>
      <c r="AB91" s="36">
        <v>0.58347746285683078</v>
      </c>
      <c r="AC91" s="38">
        <v>0.53439006700000002</v>
      </c>
      <c r="AD91" s="39">
        <v>0.56095816899999995</v>
      </c>
    </row>
    <row r="92" spans="1:30" ht="12" customHeight="1">
      <c r="A92" s="34" t="s">
        <v>25</v>
      </c>
      <c r="B92" s="35">
        <v>3</v>
      </c>
      <c r="C92" s="36">
        <v>0.45614168466666666</v>
      </c>
      <c r="D92" s="37">
        <v>2.2573776894444602E-2</v>
      </c>
      <c r="E92" s="37">
        <v>1.3032976166634146E-2</v>
      </c>
      <c r="F92" s="36">
        <v>0.40006531418653851</v>
      </c>
      <c r="G92" s="36">
        <v>0.51221805514679475</v>
      </c>
      <c r="H92" s="38">
        <v>0.43619728499999999</v>
      </c>
      <c r="I92" s="39">
        <v>0.48064802000000001</v>
      </c>
      <c r="V92" s="34" t="s">
        <v>25</v>
      </c>
      <c r="W92" s="35">
        <v>3</v>
      </c>
      <c r="X92" s="36">
        <v>0.40913205833333333</v>
      </c>
      <c r="Y92" s="37">
        <v>2.1472620068851825E-2</v>
      </c>
      <c r="Z92" s="37">
        <v>1.2397222976958163E-2</v>
      </c>
      <c r="AA92" s="36">
        <v>0.35579111305021149</v>
      </c>
      <c r="AB92" s="36">
        <v>0.46247300361645516</v>
      </c>
      <c r="AC92" s="38">
        <v>0.38581071</v>
      </c>
      <c r="AD92" s="39">
        <v>0.42808378499999999</v>
      </c>
    </row>
    <row r="93" spans="1:30" ht="12" customHeight="1">
      <c r="A93" s="40" t="s">
        <v>46</v>
      </c>
      <c r="B93" s="41">
        <v>9</v>
      </c>
      <c r="C93" s="42">
        <v>0.68970564466666662</v>
      </c>
      <c r="D93" s="43">
        <v>0.24686421769972161</v>
      </c>
      <c r="E93" s="43">
        <v>8.2288072566573875E-2</v>
      </c>
      <c r="F93" s="42">
        <v>0.49994900905058015</v>
      </c>
      <c r="G93" s="42">
        <v>0.87946228028275308</v>
      </c>
      <c r="H93" s="44">
        <v>0.43619728499999999</v>
      </c>
      <c r="I93" s="45">
        <v>1.089036793</v>
      </c>
      <c r="V93" s="40" t="s">
        <v>46</v>
      </c>
      <c r="W93" s="41">
        <v>9</v>
      </c>
      <c r="X93" s="42">
        <v>0.65288663366666666</v>
      </c>
      <c r="Y93" s="43">
        <v>0.26832361636099983</v>
      </c>
      <c r="Z93" s="43">
        <v>8.9441205453666614E-2</v>
      </c>
      <c r="AA93" s="42">
        <v>0.44663484403331538</v>
      </c>
      <c r="AB93" s="42">
        <v>0.85913842330001788</v>
      </c>
      <c r="AC93" s="44">
        <v>0.38581071</v>
      </c>
      <c r="AD93" s="45">
        <v>1.0395542849999999</v>
      </c>
    </row>
    <row r="94" spans="1:30" ht="12" customHeight="1">
      <c r="A94" s="46"/>
      <c r="B94" s="46"/>
      <c r="C94" s="46"/>
      <c r="D94" s="46"/>
      <c r="E94" s="46"/>
      <c r="F94" s="46"/>
      <c r="G94" s="46"/>
      <c r="H94" s="46"/>
      <c r="I94" s="46"/>
      <c r="V94" s="46"/>
      <c r="W94" s="46"/>
      <c r="X94" s="46"/>
      <c r="Y94" s="46"/>
      <c r="Z94" s="46"/>
      <c r="AA94" s="46"/>
      <c r="AB94" s="46"/>
      <c r="AC94" s="46"/>
      <c r="AD94" s="46"/>
    </row>
    <row r="95" spans="1:30" ht="12" customHeight="1">
      <c r="A95" s="176" t="s">
        <v>47</v>
      </c>
      <c r="B95" s="177"/>
      <c r="C95" s="177"/>
      <c r="D95" s="177"/>
      <c r="E95" s="177"/>
      <c r="F95" s="178"/>
      <c r="G95" s="46"/>
      <c r="H95" s="46"/>
      <c r="I95" s="46"/>
      <c r="V95" s="176" t="s">
        <v>47</v>
      </c>
      <c r="W95" s="177"/>
      <c r="X95" s="177"/>
      <c r="Y95" s="177"/>
      <c r="Z95" s="177"/>
      <c r="AA95" s="178"/>
      <c r="AB95" s="46"/>
      <c r="AC95" s="46"/>
      <c r="AD95" s="46"/>
    </row>
    <row r="96" spans="1:30" ht="12" customHeight="1">
      <c r="A96" s="179" t="s">
        <v>36</v>
      </c>
      <c r="B96" s="180"/>
      <c r="C96" s="47" t="s">
        <v>48</v>
      </c>
      <c r="D96" s="48" t="s">
        <v>49</v>
      </c>
      <c r="E96" s="48" t="s">
        <v>50</v>
      </c>
      <c r="F96" s="49" t="s">
        <v>51</v>
      </c>
      <c r="G96" s="46"/>
      <c r="H96" s="46"/>
      <c r="I96" s="46"/>
      <c r="V96" s="179" t="s">
        <v>36</v>
      </c>
      <c r="W96" s="180"/>
      <c r="X96" s="47" t="s">
        <v>48</v>
      </c>
      <c r="Y96" s="48" t="s">
        <v>49</v>
      </c>
      <c r="Z96" s="48" t="s">
        <v>50</v>
      </c>
      <c r="AA96" s="49" t="s">
        <v>51</v>
      </c>
      <c r="AB96" s="46"/>
      <c r="AC96" s="46"/>
      <c r="AD96" s="46"/>
    </row>
    <row r="97" spans="1:30" ht="12" customHeight="1">
      <c r="A97" s="181" t="s">
        <v>52</v>
      </c>
      <c r="B97" s="50" t="s">
        <v>53</v>
      </c>
      <c r="C97" s="51">
        <v>2.1310112243473789</v>
      </c>
      <c r="D97" s="52">
        <v>2</v>
      </c>
      <c r="E97" s="52">
        <v>6</v>
      </c>
      <c r="F97" s="53">
        <v>0.19987334010367666</v>
      </c>
      <c r="G97" s="46"/>
      <c r="H97" s="46"/>
      <c r="I97" s="46"/>
      <c r="V97" s="181" t="s">
        <v>52</v>
      </c>
      <c r="W97" s="50" t="s">
        <v>53</v>
      </c>
      <c r="X97" s="51">
        <v>1.1204889092656434</v>
      </c>
      <c r="Y97" s="52">
        <v>2</v>
      </c>
      <c r="Z97" s="52">
        <v>6</v>
      </c>
      <c r="AA97" s="53">
        <v>0.3859379765846816</v>
      </c>
      <c r="AB97" s="46"/>
      <c r="AC97" s="46"/>
      <c r="AD97" s="46"/>
    </row>
    <row r="98" spans="1:30" ht="12" customHeight="1">
      <c r="A98" s="182"/>
      <c r="B98" s="54" t="s">
        <v>54</v>
      </c>
      <c r="C98" s="55">
        <v>1.6554341143605966</v>
      </c>
      <c r="D98" s="56">
        <v>2</v>
      </c>
      <c r="E98" s="56">
        <v>6</v>
      </c>
      <c r="F98" s="57">
        <v>0.2675982136796457</v>
      </c>
      <c r="G98" s="46"/>
      <c r="H98" s="46"/>
      <c r="I98" s="46"/>
      <c r="V98" s="182"/>
      <c r="W98" s="54" t="s">
        <v>54</v>
      </c>
      <c r="X98" s="55">
        <v>0.82436398779576558</v>
      </c>
      <c r="Y98" s="56">
        <v>2</v>
      </c>
      <c r="Z98" s="56">
        <v>6</v>
      </c>
      <c r="AA98" s="57">
        <v>0.48270978687207133</v>
      </c>
      <c r="AB98" s="46"/>
      <c r="AC98" s="46"/>
      <c r="AD98" s="46"/>
    </row>
    <row r="99" spans="1:30" ht="12" customHeight="1">
      <c r="A99" s="182"/>
      <c r="B99" s="54" t="s">
        <v>55</v>
      </c>
      <c r="C99" s="55">
        <v>1.6554341143605966</v>
      </c>
      <c r="D99" s="56">
        <v>2</v>
      </c>
      <c r="E99" s="58">
        <v>3.1722097574335253</v>
      </c>
      <c r="F99" s="57">
        <v>0.32184173129287141</v>
      </c>
      <c r="G99" s="46"/>
      <c r="H99" s="46"/>
      <c r="I99" s="46"/>
      <c r="V99" s="182"/>
      <c r="W99" s="54" t="s">
        <v>55</v>
      </c>
      <c r="X99" s="55">
        <v>0.82436398779576558</v>
      </c>
      <c r="Y99" s="56">
        <v>2</v>
      </c>
      <c r="Z99" s="58">
        <v>4.133831739490855</v>
      </c>
      <c r="AA99" s="57">
        <v>0.49970211834986</v>
      </c>
      <c r="AB99" s="46"/>
      <c r="AC99" s="46"/>
      <c r="AD99" s="46"/>
    </row>
    <row r="100" spans="1:30" ht="12" customHeight="1">
      <c r="A100" s="183"/>
      <c r="B100" s="59" t="s">
        <v>56</v>
      </c>
      <c r="C100" s="60">
        <v>2.1073081870975319</v>
      </c>
      <c r="D100" s="61">
        <v>2</v>
      </c>
      <c r="E100" s="61">
        <v>6</v>
      </c>
      <c r="F100" s="62">
        <v>0.20266911410635602</v>
      </c>
      <c r="G100" s="46"/>
      <c r="H100" s="46"/>
      <c r="I100" s="46"/>
      <c r="V100" s="183"/>
      <c r="W100" s="59" t="s">
        <v>56</v>
      </c>
      <c r="X100" s="60">
        <v>1.1031164536588767</v>
      </c>
      <c r="Y100" s="61">
        <v>2</v>
      </c>
      <c r="Z100" s="61">
        <v>6</v>
      </c>
      <c r="AA100" s="62">
        <v>0.39086090621840658</v>
      </c>
      <c r="AB100" s="46"/>
      <c r="AC100" s="46"/>
      <c r="AD100" s="46"/>
    </row>
    <row r="102" spans="1:30" ht="12" customHeight="1">
      <c r="A102" s="184" t="s">
        <v>57</v>
      </c>
      <c r="B102" s="185"/>
      <c r="C102" s="185"/>
      <c r="D102" s="185"/>
      <c r="E102" s="185"/>
      <c r="F102" s="186"/>
      <c r="V102" s="184" t="s">
        <v>57</v>
      </c>
      <c r="W102" s="185"/>
      <c r="X102" s="185"/>
      <c r="Y102" s="185"/>
      <c r="Z102" s="185"/>
      <c r="AA102" s="186"/>
    </row>
    <row r="103" spans="1:30" ht="12" customHeight="1">
      <c r="A103" s="63" t="s">
        <v>36</v>
      </c>
      <c r="B103" s="64" t="s">
        <v>58</v>
      </c>
      <c r="C103" s="65" t="s">
        <v>59</v>
      </c>
      <c r="D103" s="65" t="s">
        <v>60</v>
      </c>
      <c r="E103" s="65" t="s">
        <v>61</v>
      </c>
      <c r="F103" s="66" t="s">
        <v>51</v>
      </c>
      <c r="V103" s="63" t="s">
        <v>36</v>
      </c>
      <c r="W103" s="64" t="s">
        <v>58</v>
      </c>
      <c r="X103" s="65" t="s">
        <v>59</v>
      </c>
      <c r="Y103" s="65" t="s">
        <v>60</v>
      </c>
      <c r="Z103" s="65" t="s">
        <v>61</v>
      </c>
      <c r="AA103" s="66" t="s">
        <v>51</v>
      </c>
    </row>
    <row r="104" spans="1:30" ht="12" customHeight="1">
      <c r="A104" s="67" t="s">
        <v>62</v>
      </c>
      <c r="B104" s="51">
        <v>0.47016679179186049</v>
      </c>
      <c r="C104" s="68">
        <v>2</v>
      </c>
      <c r="D104" s="69">
        <v>0.23508339589593025</v>
      </c>
      <c r="E104" s="69">
        <v>81.20911743211127</v>
      </c>
      <c r="F104" s="70">
        <v>4.5215404155756767E-5</v>
      </c>
      <c r="G104" s="2" t="s">
        <v>3</v>
      </c>
      <c r="V104" s="67" t="s">
        <v>62</v>
      </c>
      <c r="W104" s="51">
        <v>0.57176106528052273</v>
      </c>
      <c r="X104" s="68">
        <v>2</v>
      </c>
      <c r="Y104" s="69">
        <v>0.28588053264026136</v>
      </c>
      <c r="Z104" s="69">
        <v>406.51920652818905</v>
      </c>
      <c r="AA104" s="70">
        <v>3.9313430213555684E-7</v>
      </c>
      <c r="AB104" s="2" t="s">
        <v>3</v>
      </c>
    </row>
    <row r="105" spans="1:30" ht="12" customHeight="1">
      <c r="A105" s="71" t="s">
        <v>63</v>
      </c>
      <c r="B105" s="55">
        <v>1.7368744052103799E-2</v>
      </c>
      <c r="C105" s="72">
        <v>6</v>
      </c>
      <c r="D105" s="73">
        <v>2.894790675350633E-3</v>
      </c>
      <c r="E105" s="74"/>
      <c r="F105" s="75"/>
      <c r="V105" s="71" t="s">
        <v>63</v>
      </c>
      <c r="W105" s="55">
        <v>4.2194394958375136E-3</v>
      </c>
      <c r="X105" s="72">
        <v>6</v>
      </c>
      <c r="Y105" s="73">
        <v>7.0323991597291897E-4</v>
      </c>
      <c r="Z105" s="74"/>
      <c r="AA105" s="75"/>
    </row>
    <row r="106" spans="1:30" ht="12" customHeight="1">
      <c r="A106" s="40" t="s">
        <v>46</v>
      </c>
      <c r="B106" s="60">
        <v>0.48753553584396431</v>
      </c>
      <c r="C106" s="76">
        <v>8</v>
      </c>
      <c r="D106" s="77"/>
      <c r="E106" s="77"/>
      <c r="F106" s="78"/>
      <c r="V106" s="40" t="s">
        <v>46</v>
      </c>
      <c r="W106" s="60">
        <v>0.5759805047763602</v>
      </c>
      <c r="X106" s="76">
        <v>8</v>
      </c>
      <c r="Y106" s="77"/>
      <c r="Z106" s="77"/>
      <c r="AA106" s="78"/>
    </row>
    <row r="108" spans="1:30" ht="12" customHeight="1">
      <c r="A108" s="79" t="s">
        <v>64</v>
      </c>
      <c r="V108" s="79" t="s">
        <v>64</v>
      </c>
    </row>
    <row r="110" spans="1:30" ht="12" customHeight="1">
      <c r="A110" s="168" t="s">
        <v>65</v>
      </c>
      <c r="B110" s="169"/>
      <c r="C110" s="169"/>
      <c r="D110" s="169"/>
      <c r="E110" s="169"/>
      <c r="F110" s="169"/>
      <c r="G110" s="170"/>
      <c r="V110" s="168" t="s">
        <v>65</v>
      </c>
      <c r="W110" s="169"/>
      <c r="X110" s="169"/>
      <c r="Y110" s="169"/>
      <c r="Z110" s="169"/>
      <c r="AA110" s="169"/>
      <c r="AB110" s="170"/>
    </row>
    <row r="111" spans="1:30" ht="12" customHeight="1">
      <c r="A111" s="80" t="s">
        <v>66</v>
      </c>
      <c r="B111" s="81"/>
      <c r="V111" s="80" t="s">
        <v>66</v>
      </c>
      <c r="W111" s="81"/>
    </row>
    <row r="112" spans="1:30" ht="12" customHeight="1">
      <c r="A112" s="82" t="s">
        <v>67</v>
      </c>
      <c r="B112" s="83"/>
      <c r="V112" s="82" t="s">
        <v>67</v>
      </c>
      <c r="W112" s="83"/>
    </row>
    <row r="113" spans="1:29" ht="12" customHeight="1">
      <c r="A113" s="84" t="s">
        <v>83</v>
      </c>
      <c r="B113" s="85" t="s">
        <v>84</v>
      </c>
      <c r="C113" s="86" t="s">
        <v>70</v>
      </c>
      <c r="D113" s="23" t="s">
        <v>40</v>
      </c>
      <c r="E113" s="23" t="s">
        <v>51</v>
      </c>
      <c r="F113" s="166" t="s">
        <v>71</v>
      </c>
      <c r="G113" s="167"/>
      <c r="V113" s="187" t="s">
        <v>83</v>
      </c>
      <c r="W113" s="171" t="s">
        <v>84</v>
      </c>
      <c r="X113" s="189" t="s">
        <v>70</v>
      </c>
      <c r="Y113" s="191" t="s">
        <v>40</v>
      </c>
      <c r="Z113" s="191" t="s">
        <v>51</v>
      </c>
      <c r="AA113" s="166" t="s">
        <v>71</v>
      </c>
      <c r="AB113" s="167"/>
    </row>
    <row r="114" spans="1:29" ht="12" customHeight="1">
      <c r="A114" s="87"/>
      <c r="B114" s="88"/>
      <c r="C114" s="89"/>
      <c r="D114" s="25"/>
      <c r="E114" s="25"/>
      <c r="F114" s="25" t="s">
        <v>44</v>
      </c>
      <c r="G114" s="90" t="s">
        <v>45</v>
      </c>
      <c r="V114" s="188"/>
      <c r="W114" s="172"/>
      <c r="X114" s="190"/>
      <c r="Y114" s="192"/>
      <c r="Z114" s="192"/>
      <c r="AA114" s="25" t="s">
        <v>44</v>
      </c>
      <c r="AB114" s="90" t="s">
        <v>45</v>
      </c>
    </row>
    <row r="115" spans="1:29" ht="12" customHeight="1">
      <c r="A115" s="91" t="s">
        <v>23</v>
      </c>
      <c r="B115" s="92" t="s">
        <v>24</v>
      </c>
      <c r="C115" s="93" t="s">
        <v>85</v>
      </c>
      <c r="D115" s="31">
        <v>4.3930176988418286E-2</v>
      </c>
      <c r="E115" s="94">
        <v>3.6947470202840742E-4</v>
      </c>
      <c r="F115" s="30">
        <v>0.24612932660788775</v>
      </c>
      <c r="G115" s="95">
        <v>0.52792017472544572</v>
      </c>
      <c r="H115" s="2" t="s">
        <v>3</v>
      </c>
      <c r="V115" s="91" t="s">
        <v>23</v>
      </c>
      <c r="W115" s="92" t="s">
        <v>24</v>
      </c>
      <c r="X115" s="93" t="s">
        <v>126</v>
      </c>
      <c r="Y115" s="31">
        <v>2.1652404269471154E-2</v>
      </c>
      <c r="Z115" s="94">
        <v>2.5559137037264652E-6</v>
      </c>
      <c r="AA115" s="30">
        <v>0.38102730437397592</v>
      </c>
      <c r="AB115" s="95">
        <v>0.51991701029269077</v>
      </c>
      <c r="AC115" s="2" t="s">
        <v>3</v>
      </c>
    </row>
    <row r="116" spans="1:29" ht="12" customHeight="1">
      <c r="A116" s="34"/>
      <c r="B116" s="96" t="s">
        <v>25</v>
      </c>
      <c r="C116" s="97" t="s">
        <v>86</v>
      </c>
      <c r="D116" s="98">
        <v>4.3930176988418286E-2</v>
      </c>
      <c r="E116" s="99">
        <v>5.3466906948298072E-5</v>
      </c>
      <c r="F116" s="100">
        <v>0.40296289127455442</v>
      </c>
      <c r="G116" s="101">
        <v>0.68475373939211237</v>
      </c>
      <c r="H116" s="2" t="s">
        <v>3</v>
      </c>
      <c r="V116" s="34"/>
      <c r="W116" s="96" t="s">
        <v>25</v>
      </c>
      <c r="X116" s="97" t="s">
        <v>127</v>
      </c>
      <c r="Y116" s="98">
        <v>2.1652404269471154E-2</v>
      </c>
      <c r="Z116" s="99">
        <v>5.1061369404733649E-7</v>
      </c>
      <c r="AA116" s="100">
        <v>0.52142308870730925</v>
      </c>
      <c r="AB116" s="101">
        <v>0.6603127946260241</v>
      </c>
      <c r="AC116" s="2" t="s">
        <v>3</v>
      </c>
    </row>
    <row r="117" spans="1:29" ht="12" customHeight="1">
      <c r="A117" s="102" t="s">
        <v>24</v>
      </c>
      <c r="B117" s="54" t="s">
        <v>23</v>
      </c>
      <c r="C117" s="103" t="s">
        <v>87</v>
      </c>
      <c r="D117" s="37">
        <v>4.3930176988418286E-2</v>
      </c>
      <c r="E117" s="104">
        <v>3.6947470202840742E-4</v>
      </c>
      <c r="F117" s="36">
        <v>-0.52792017472544572</v>
      </c>
      <c r="G117" s="105">
        <v>-0.24612932660788775</v>
      </c>
      <c r="V117" s="102" t="s">
        <v>24</v>
      </c>
      <c r="W117" s="54" t="s">
        <v>23</v>
      </c>
      <c r="X117" s="103" t="s">
        <v>128</v>
      </c>
      <c r="Y117" s="37">
        <v>2.1652404269471154E-2</v>
      </c>
      <c r="Z117" s="104">
        <v>2.5559137037264652E-6</v>
      </c>
      <c r="AA117" s="36">
        <v>-0.51991701029269077</v>
      </c>
      <c r="AB117" s="105">
        <v>-0.38102730437397592</v>
      </c>
    </row>
    <row r="118" spans="1:29" ht="12" customHeight="1">
      <c r="A118" s="34"/>
      <c r="B118" s="107" t="s">
        <v>25</v>
      </c>
      <c r="C118" s="108" t="s">
        <v>88</v>
      </c>
      <c r="D118" s="98">
        <v>4.3930176988418286E-2</v>
      </c>
      <c r="E118" s="109">
        <v>3.279233678375007E-2</v>
      </c>
      <c r="F118" s="100">
        <v>1.5938140607887591E-2</v>
      </c>
      <c r="G118" s="101">
        <v>0.29772898872544562</v>
      </c>
      <c r="H118" s="2" t="s">
        <v>4</v>
      </c>
      <c r="V118" s="34"/>
      <c r="W118" s="107" t="s">
        <v>25</v>
      </c>
      <c r="X118" s="108" t="s">
        <v>129</v>
      </c>
      <c r="Y118" s="98">
        <v>2.1652404269471154E-2</v>
      </c>
      <c r="Z118" s="109">
        <v>1.947859664989008E-3</v>
      </c>
      <c r="AA118" s="100">
        <v>7.0950931373975901E-2</v>
      </c>
      <c r="AB118" s="101">
        <v>0.20984063729269076</v>
      </c>
      <c r="AC118" s="2" t="s">
        <v>2</v>
      </c>
    </row>
    <row r="119" spans="1:29" ht="12" customHeight="1">
      <c r="A119" s="34" t="s">
        <v>25</v>
      </c>
      <c r="B119" s="54" t="s">
        <v>23</v>
      </c>
      <c r="C119" s="103" t="s">
        <v>89</v>
      </c>
      <c r="D119" s="37">
        <v>4.3930176988418286E-2</v>
      </c>
      <c r="E119" s="104">
        <v>5.3466906948298072E-5</v>
      </c>
      <c r="F119" s="36">
        <v>-0.68475373939211237</v>
      </c>
      <c r="G119" s="105">
        <v>-0.40296289127455442</v>
      </c>
      <c r="V119" s="34" t="s">
        <v>25</v>
      </c>
      <c r="W119" s="54" t="s">
        <v>23</v>
      </c>
      <c r="X119" s="103" t="s">
        <v>130</v>
      </c>
      <c r="Y119" s="37">
        <v>2.1652404269471154E-2</v>
      </c>
      <c r="Z119" s="104">
        <v>5.1061369404733649E-7</v>
      </c>
      <c r="AA119" s="36">
        <v>-0.6603127946260241</v>
      </c>
      <c r="AB119" s="105">
        <v>-0.52142308870730925</v>
      </c>
    </row>
    <row r="120" spans="1:29" ht="12" customHeight="1">
      <c r="A120" s="112"/>
      <c r="B120" s="59" t="s">
        <v>24</v>
      </c>
      <c r="C120" s="113" t="s">
        <v>90</v>
      </c>
      <c r="D120" s="43">
        <v>4.3930176988418286E-2</v>
      </c>
      <c r="E120" s="114">
        <v>3.279233678375007E-2</v>
      </c>
      <c r="F120" s="42">
        <v>-0.29772898872544562</v>
      </c>
      <c r="G120" s="115">
        <v>-1.5938140607887591E-2</v>
      </c>
      <c r="V120" s="112"/>
      <c r="W120" s="59" t="s">
        <v>24</v>
      </c>
      <c r="X120" s="113" t="s">
        <v>131</v>
      </c>
      <c r="Y120" s="43">
        <v>2.1652404269471154E-2</v>
      </c>
      <c r="Z120" s="114">
        <v>1.947859664989008E-3</v>
      </c>
      <c r="AA120" s="42">
        <v>-0.20984063729269076</v>
      </c>
      <c r="AB120" s="115">
        <v>-7.0950931373975901E-2</v>
      </c>
    </row>
    <row r="121" spans="1:29" ht="12" customHeight="1">
      <c r="A121" s="165" t="s">
        <v>76</v>
      </c>
      <c r="B121" s="165"/>
      <c r="C121" s="165"/>
      <c r="D121" s="116"/>
      <c r="E121" s="116"/>
      <c r="F121" s="116"/>
      <c r="G121" s="116"/>
      <c r="V121" s="165" t="s">
        <v>76</v>
      </c>
      <c r="W121" s="165"/>
      <c r="X121" s="165"/>
      <c r="Y121" s="116"/>
      <c r="Z121" s="116"/>
      <c r="AA121" s="116"/>
      <c r="AB121" s="116"/>
    </row>
    <row r="123" spans="1:29" ht="12" customHeight="1">
      <c r="A123" s="117" t="s">
        <v>77</v>
      </c>
      <c r="V123" s="117" t="s">
        <v>77</v>
      </c>
    </row>
    <row r="125" spans="1:29" ht="12" customHeight="1">
      <c r="A125" s="168" t="s">
        <v>52</v>
      </c>
      <c r="B125" s="169"/>
      <c r="C125" s="169"/>
      <c r="D125" s="169"/>
      <c r="E125" s="170"/>
      <c r="V125" s="168" t="s">
        <v>52</v>
      </c>
      <c r="W125" s="169"/>
      <c r="X125" s="169"/>
      <c r="Y125" s="169"/>
      <c r="Z125" s="170"/>
    </row>
    <row r="126" spans="1:29" ht="12" customHeight="1">
      <c r="A126" s="82" t="s">
        <v>156</v>
      </c>
      <c r="V126" s="82" t="s">
        <v>156</v>
      </c>
    </row>
    <row r="127" spans="1:29" ht="12" customHeight="1">
      <c r="A127" s="85" t="s">
        <v>28</v>
      </c>
      <c r="B127" s="118" t="s">
        <v>37</v>
      </c>
      <c r="C127" s="166" t="s">
        <v>78</v>
      </c>
      <c r="D127" s="175"/>
      <c r="E127" s="167"/>
      <c r="V127" s="171" t="s">
        <v>28</v>
      </c>
      <c r="W127" s="173" t="s">
        <v>37</v>
      </c>
      <c r="X127" s="166" t="s">
        <v>78</v>
      </c>
      <c r="Y127" s="175"/>
      <c r="Z127" s="167"/>
    </row>
    <row r="128" spans="1:29" ht="12" customHeight="1">
      <c r="A128" s="119"/>
      <c r="B128" s="120"/>
      <c r="C128" s="121" t="s">
        <v>79</v>
      </c>
      <c r="D128" s="122" t="s">
        <v>80</v>
      </c>
      <c r="E128" s="130" t="s">
        <v>91</v>
      </c>
      <c r="V128" s="172"/>
      <c r="W128" s="174"/>
      <c r="X128" s="121" t="s">
        <v>79</v>
      </c>
      <c r="Y128" s="122" t="s">
        <v>80</v>
      </c>
      <c r="Z128" s="131" t="s">
        <v>91</v>
      </c>
    </row>
    <row r="129" spans="1:30" ht="12" customHeight="1">
      <c r="A129" s="28" t="s">
        <v>25</v>
      </c>
      <c r="B129" s="29">
        <v>3</v>
      </c>
      <c r="C129" s="123">
        <v>0.45614168466666666</v>
      </c>
      <c r="D129" s="124"/>
      <c r="E129" s="132"/>
      <c r="V129" s="28" t="s">
        <v>25</v>
      </c>
      <c r="W129" s="29">
        <v>3</v>
      </c>
      <c r="X129" s="123">
        <v>0.40913205833333333</v>
      </c>
      <c r="Y129" s="124"/>
      <c r="Z129" s="132"/>
    </row>
    <row r="130" spans="1:30" ht="12" customHeight="1">
      <c r="A130" s="34" t="s">
        <v>24</v>
      </c>
      <c r="B130" s="35">
        <v>3</v>
      </c>
      <c r="C130" s="74"/>
      <c r="D130" s="125">
        <v>0.61297524933333325</v>
      </c>
      <c r="E130" s="133"/>
      <c r="V130" s="34" t="s">
        <v>24</v>
      </c>
      <c r="W130" s="35">
        <v>3</v>
      </c>
      <c r="X130" s="74"/>
      <c r="Y130" s="125">
        <v>0.54952784266666665</v>
      </c>
      <c r="Z130" s="133"/>
    </row>
    <row r="131" spans="1:30" ht="12" customHeight="1">
      <c r="A131" s="34" t="s">
        <v>23</v>
      </c>
      <c r="B131" s="35">
        <v>3</v>
      </c>
      <c r="C131" s="74"/>
      <c r="D131" s="125"/>
      <c r="E131" s="134">
        <v>1</v>
      </c>
      <c r="V131" s="34" t="s">
        <v>23</v>
      </c>
      <c r="W131" s="35">
        <v>3</v>
      </c>
      <c r="X131" s="74"/>
      <c r="Y131" s="125"/>
      <c r="Z131" s="134">
        <v>1</v>
      </c>
    </row>
    <row r="132" spans="1:30" ht="12" customHeight="1">
      <c r="A132" s="40" t="s">
        <v>51</v>
      </c>
      <c r="B132" s="126"/>
      <c r="C132" s="127">
        <v>1</v>
      </c>
      <c r="D132" s="128">
        <v>1</v>
      </c>
      <c r="E132" s="135">
        <v>1</v>
      </c>
      <c r="V132" s="40" t="s">
        <v>51</v>
      </c>
      <c r="W132" s="126"/>
      <c r="X132" s="127">
        <v>1</v>
      </c>
      <c r="Y132" s="128">
        <v>1</v>
      </c>
      <c r="Z132" s="135">
        <v>1</v>
      </c>
    </row>
    <row r="133" spans="1:30" ht="12" customHeight="1">
      <c r="A133" s="165" t="s">
        <v>81</v>
      </c>
      <c r="B133" s="165"/>
      <c r="C133" s="165"/>
      <c r="D133" s="129"/>
      <c r="V133" s="165" t="s">
        <v>81</v>
      </c>
      <c r="W133" s="165"/>
      <c r="X133" s="165"/>
      <c r="Y133" s="129"/>
    </row>
    <row r="136" spans="1:30" ht="12" customHeight="1">
      <c r="A136" s="193" t="s">
        <v>92</v>
      </c>
      <c r="B136" s="193"/>
      <c r="C136" s="193"/>
      <c r="D136" s="193"/>
      <c r="E136" s="193"/>
      <c r="F136" s="193"/>
      <c r="V136" s="193" t="s">
        <v>132</v>
      </c>
      <c r="W136" s="193"/>
      <c r="X136" s="193"/>
      <c r="Y136" s="193"/>
      <c r="Z136" s="193"/>
      <c r="AA136" s="193"/>
    </row>
    <row r="138" spans="1:30" ht="12" customHeight="1">
      <c r="A138" s="176" t="s">
        <v>35</v>
      </c>
      <c r="B138" s="177"/>
      <c r="C138" s="177"/>
      <c r="D138" s="177"/>
      <c r="E138" s="177"/>
      <c r="F138" s="177"/>
      <c r="G138" s="177"/>
      <c r="H138" s="177"/>
      <c r="I138" s="178"/>
      <c r="V138" s="176" t="s">
        <v>35</v>
      </c>
      <c r="W138" s="177"/>
      <c r="X138" s="177"/>
      <c r="Y138" s="177"/>
      <c r="Z138" s="177"/>
      <c r="AA138" s="177"/>
      <c r="AB138" s="177"/>
      <c r="AC138" s="177"/>
      <c r="AD138" s="178"/>
    </row>
    <row r="139" spans="1:30" ht="12" customHeight="1">
      <c r="A139" s="194" t="s">
        <v>36</v>
      </c>
      <c r="B139" s="173" t="s">
        <v>37</v>
      </c>
      <c r="C139" s="191" t="s">
        <v>38</v>
      </c>
      <c r="D139" s="191" t="s">
        <v>39</v>
      </c>
      <c r="E139" s="191" t="s">
        <v>40</v>
      </c>
      <c r="F139" s="196" t="s">
        <v>41</v>
      </c>
      <c r="G139" s="197"/>
      <c r="H139" s="23" t="s">
        <v>42</v>
      </c>
      <c r="I139" s="24" t="s">
        <v>43</v>
      </c>
      <c r="V139" s="194" t="s">
        <v>36</v>
      </c>
      <c r="W139" s="173" t="s">
        <v>37</v>
      </c>
      <c r="X139" s="191" t="s">
        <v>38</v>
      </c>
      <c r="Y139" s="191" t="s">
        <v>39</v>
      </c>
      <c r="Z139" s="191" t="s">
        <v>40</v>
      </c>
      <c r="AA139" s="196" t="s">
        <v>41</v>
      </c>
      <c r="AB139" s="197"/>
      <c r="AC139" s="23" t="s">
        <v>42</v>
      </c>
      <c r="AD139" s="24" t="s">
        <v>43</v>
      </c>
    </row>
    <row r="140" spans="1:30" ht="12" customHeight="1">
      <c r="A140" s="195"/>
      <c r="B140" s="174"/>
      <c r="C140" s="192"/>
      <c r="D140" s="192"/>
      <c r="E140" s="192"/>
      <c r="F140" s="25" t="s">
        <v>44</v>
      </c>
      <c r="G140" s="25" t="s">
        <v>45</v>
      </c>
      <c r="H140" s="26"/>
      <c r="I140" s="27"/>
      <c r="V140" s="195"/>
      <c r="W140" s="174"/>
      <c r="X140" s="192"/>
      <c r="Y140" s="192"/>
      <c r="Z140" s="192"/>
      <c r="AA140" s="25" t="s">
        <v>44</v>
      </c>
      <c r="AB140" s="25" t="s">
        <v>45</v>
      </c>
      <c r="AC140" s="26"/>
      <c r="AD140" s="27"/>
    </row>
    <row r="141" spans="1:30" ht="12" customHeight="1">
      <c r="A141" s="28" t="s">
        <v>23</v>
      </c>
      <c r="B141" s="136">
        <v>3</v>
      </c>
      <c r="C141" s="137">
        <v>1</v>
      </c>
      <c r="D141" s="138">
        <v>0.15374370283006319</v>
      </c>
      <c r="E141" s="138">
        <v>8.8763968215146816E-2</v>
      </c>
      <c r="F141" s="137">
        <v>0.61807946985570372</v>
      </c>
      <c r="G141" s="137">
        <v>1.3819205301442963</v>
      </c>
      <c r="H141" s="139">
        <v>0.87599875100000002</v>
      </c>
      <c r="I141" s="140">
        <v>1.1720228669999999</v>
      </c>
      <c r="V141" s="28" t="s">
        <v>23</v>
      </c>
      <c r="W141" s="136">
        <v>3</v>
      </c>
      <c r="X141" s="137">
        <v>1.0000000003333331</v>
      </c>
      <c r="Y141" s="138">
        <v>0.1726396742907359</v>
      </c>
      <c r="Z141" s="138">
        <v>9.9673562424565695E-2</v>
      </c>
      <c r="AA141" s="137">
        <v>0.57113927488342187</v>
      </c>
      <c r="AB141" s="137">
        <v>1.4288607257832444</v>
      </c>
      <c r="AC141" s="139">
        <v>0.83254226200000003</v>
      </c>
      <c r="AD141" s="140">
        <v>1.177392558</v>
      </c>
    </row>
    <row r="142" spans="1:30" ht="12" customHeight="1">
      <c r="A142" s="34" t="s">
        <v>24</v>
      </c>
      <c r="B142" s="141">
        <v>3</v>
      </c>
      <c r="C142" s="142">
        <v>0.63271344600000001</v>
      </c>
      <c r="D142" s="143">
        <v>7.6213942663072715E-2</v>
      </c>
      <c r="E142" s="143">
        <v>4.4002140312527735E-2</v>
      </c>
      <c r="F142" s="142">
        <v>0.44338751686948352</v>
      </c>
      <c r="G142" s="142">
        <v>0.8220393751305165</v>
      </c>
      <c r="H142" s="144">
        <v>0.546768001</v>
      </c>
      <c r="I142" s="145">
        <v>0.69207520199999994</v>
      </c>
      <c r="V142" s="34" t="s">
        <v>24</v>
      </c>
      <c r="W142" s="141">
        <v>3</v>
      </c>
      <c r="X142" s="142">
        <v>0.21917705666666665</v>
      </c>
      <c r="Y142" s="143">
        <v>5.4731410056862204E-2</v>
      </c>
      <c r="Z142" s="143">
        <v>3.1599194329457188E-2</v>
      </c>
      <c r="AA142" s="142">
        <v>8.3216696927143841E-2</v>
      </c>
      <c r="AB142" s="142">
        <v>0.35513741640618945</v>
      </c>
      <c r="AC142" s="144">
        <v>0.186286549</v>
      </c>
      <c r="AD142" s="145">
        <v>0.28235760900000001</v>
      </c>
    </row>
    <row r="143" spans="1:30" ht="12" customHeight="1">
      <c r="A143" s="34" t="s">
        <v>25</v>
      </c>
      <c r="B143" s="141">
        <v>3</v>
      </c>
      <c r="C143" s="142">
        <v>0.24949873666666669</v>
      </c>
      <c r="D143" s="143">
        <v>0.17662594279151869</v>
      </c>
      <c r="E143" s="143">
        <v>0.10197503561655476</v>
      </c>
      <c r="F143" s="142">
        <v>-0.18926442869520158</v>
      </c>
      <c r="G143" s="142">
        <v>0.68826190202853499</v>
      </c>
      <c r="H143" s="144">
        <v>0.14650285800000001</v>
      </c>
      <c r="I143" s="145">
        <v>0.45344539</v>
      </c>
      <c r="V143" s="34" t="s">
        <v>25</v>
      </c>
      <c r="W143" s="141">
        <v>3</v>
      </c>
      <c r="X143" s="142">
        <v>0.31109295166666667</v>
      </c>
      <c r="Y143" s="143">
        <v>7.9852023892152041E-2</v>
      </c>
      <c r="Z143" s="143">
        <v>4.6102587489470409E-2</v>
      </c>
      <c r="AA143" s="142">
        <v>0.11272952775658326</v>
      </c>
      <c r="AB143" s="142">
        <v>0.50945637557675005</v>
      </c>
      <c r="AC143" s="144">
        <v>0.25271713899999998</v>
      </c>
      <c r="AD143" s="145">
        <v>0.40209140799999998</v>
      </c>
    </row>
    <row r="144" spans="1:30" ht="12" customHeight="1">
      <c r="A144" s="40" t="s">
        <v>46</v>
      </c>
      <c r="B144" s="146">
        <v>9</v>
      </c>
      <c r="C144" s="147">
        <v>0.62740406088888889</v>
      </c>
      <c r="D144" s="148">
        <v>0.34754314520463481</v>
      </c>
      <c r="E144" s="148">
        <v>0.11584771506821161</v>
      </c>
      <c r="F144" s="147">
        <v>0.36025875088822096</v>
      </c>
      <c r="G144" s="147">
        <v>0.89454937088955688</v>
      </c>
      <c r="H144" s="149">
        <v>0.14650285800000001</v>
      </c>
      <c r="I144" s="150">
        <v>1.1720228669999999</v>
      </c>
      <c r="V144" s="40" t="s">
        <v>46</v>
      </c>
      <c r="W144" s="146">
        <v>9</v>
      </c>
      <c r="X144" s="147">
        <v>0.51009000288888884</v>
      </c>
      <c r="Y144" s="148">
        <v>0.38260269585823936</v>
      </c>
      <c r="Z144" s="148">
        <v>0.12753423195274646</v>
      </c>
      <c r="AA144" s="147">
        <v>0.21599553662640891</v>
      </c>
      <c r="AB144" s="147">
        <v>0.80418446915136876</v>
      </c>
      <c r="AC144" s="149">
        <v>0.186286549</v>
      </c>
      <c r="AD144" s="150">
        <v>1.177392558</v>
      </c>
    </row>
    <row r="145" spans="1:30" ht="12" customHeight="1">
      <c r="A145" s="46"/>
      <c r="B145" s="46"/>
      <c r="C145" s="46"/>
      <c r="D145" s="46"/>
      <c r="E145" s="46"/>
      <c r="F145" s="46"/>
      <c r="G145" s="46"/>
      <c r="H145" s="46"/>
      <c r="I145" s="46"/>
      <c r="V145" s="46"/>
      <c r="W145" s="46"/>
      <c r="X145" s="46"/>
      <c r="Y145" s="46"/>
      <c r="Z145" s="46"/>
      <c r="AA145" s="46"/>
      <c r="AB145" s="46"/>
      <c r="AC145" s="46"/>
      <c r="AD145" s="46"/>
    </row>
    <row r="146" spans="1:30" ht="12" customHeight="1">
      <c r="A146" s="176" t="s">
        <v>47</v>
      </c>
      <c r="B146" s="177"/>
      <c r="C146" s="177"/>
      <c r="D146" s="177"/>
      <c r="E146" s="177"/>
      <c r="F146" s="178"/>
      <c r="G146" s="46"/>
      <c r="H146" s="46"/>
      <c r="I146" s="46"/>
      <c r="V146" s="176" t="s">
        <v>47</v>
      </c>
      <c r="W146" s="177"/>
      <c r="X146" s="177"/>
      <c r="Y146" s="177"/>
      <c r="Z146" s="177"/>
      <c r="AA146" s="178"/>
      <c r="AB146" s="46"/>
      <c r="AC146" s="46"/>
      <c r="AD146" s="46"/>
    </row>
    <row r="147" spans="1:30" ht="12" customHeight="1">
      <c r="A147" s="179" t="s">
        <v>36</v>
      </c>
      <c r="B147" s="180"/>
      <c r="C147" s="47" t="s">
        <v>48</v>
      </c>
      <c r="D147" s="48" t="s">
        <v>49</v>
      </c>
      <c r="E147" s="48" t="s">
        <v>50</v>
      </c>
      <c r="F147" s="49" t="s">
        <v>51</v>
      </c>
      <c r="G147" s="46"/>
      <c r="H147" s="46"/>
      <c r="I147" s="46"/>
      <c r="V147" s="179" t="s">
        <v>36</v>
      </c>
      <c r="W147" s="180"/>
      <c r="X147" s="47" t="s">
        <v>48</v>
      </c>
      <c r="Y147" s="48" t="s">
        <v>49</v>
      </c>
      <c r="Z147" s="48" t="s">
        <v>50</v>
      </c>
      <c r="AA147" s="49" t="s">
        <v>51</v>
      </c>
      <c r="AB147" s="46"/>
      <c r="AC147" s="46"/>
      <c r="AD147" s="46"/>
    </row>
    <row r="148" spans="1:30" ht="12" customHeight="1">
      <c r="A148" s="181" t="s">
        <v>52</v>
      </c>
      <c r="B148" s="50" t="s">
        <v>53</v>
      </c>
      <c r="C148" s="51">
        <v>1.8039640662515719</v>
      </c>
      <c r="D148" s="52">
        <v>2</v>
      </c>
      <c r="E148" s="52">
        <v>6</v>
      </c>
      <c r="F148" s="53">
        <v>0.24353675417681031</v>
      </c>
      <c r="G148" s="46"/>
      <c r="H148" s="46"/>
      <c r="I148" s="46"/>
      <c r="V148" s="181" t="s">
        <v>52</v>
      </c>
      <c r="W148" s="50" t="s">
        <v>53</v>
      </c>
      <c r="X148" s="51">
        <v>1.4165559516215371</v>
      </c>
      <c r="Y148" s="52">
        <v>2</v>
      </c>
      <c r="Z148" s="52">
        <v>6</v>
      </c>
      <c r="AA148" s="53">
        <v>0.31340978681587273</v>
      </c>
      <c r="AB148" s="46"/>
      <c r="AC148" s="46"/>
      <c r="AD148" s="46"/>
    </row>
    <row r="149" spans="1:30" ht="12" customHeight="1">
      <c r="A149" s="182"/>
      <c r="B149" s="54" t="s">
        <v>54</v>
      </c>
      <c r="C149" s="55">
        <v>0.17502823474749371</v>
      </c>
      <c r="D149" s="56">
        <v>2</v>
      </c>
      <c r="E149" s="56">
        <v>6</v>
      </c>
      <c r="F149" s="57">
        <v>0.84356973298899862</v>
      </c>
      <c r="G149" s="46"/>
      <c r="H149" s="46"/>
      <c r="I149" s="46"/>
      <c r="V149" s="182"/>
      <c r="W149" s="54" t="s">
        <v>54</v>
      </c>
      <c r="X149" s="55">
        <v>0.99637492523274096</v>
      </c>
      <c r="Y149" s="56">
        <v>2</v>
      </c>
      <c r="Z149" s="56">
        <v>6</v>
      </c>
      <c r="AA149" s="57">
        <v>0.42302407843123002</v>
      </c>
      <c r="AB149" s="46"/>
      <c r="AC149" s="46"/>
      <c r="AD149" s="46"/>
    </row>
    <row r="150" spans="1:30" ht="12" customHeight="1">
      <c r="A150" s="182"/>
      <c r="B150" s="54" t="s">
        <v>55</v>
      </c>
      <c r="C150" s="55">
        <v>0.17502823474749371</v>
      </c>
      <c r="D150" s="56">
        <v>2</v>
      </c>
      <c r="E150" s="58">
        <v>3.8997943984752679</v>
      </c>
      <c r="F150" s="57">
        <v>0.84568081454456434</v>
      </c>
      <c r="G150" s="46"/>
      <c r="H150" s="46"/>
      <c r="I150" s="46"/>
      <c r="V150" s="182"/>
      <c r="W150" s="54" t="s">
        <v>55</v>
      </c>
      <c r="X150" s="55">
        <v>0.99637492523274096</v>
      </c>
      <c r="Y150" s="56">
        <v>2</v>
      </c>
      <c r="Z150" s="58">
        <v>4.604765267039971</v>
      </c>
      <c r="AA150" s="57">
        <v>0.43694847988152241</v>
      </c>
      <c r="AB150" s="46"/>
      <c r="AC150" s="46"/>
      <c r="AD150" s="46"/>
    </row>
    <row r="151" spans="1:30" ht="12" customHeight="1">
      <c r="A151" s="183"/>
      <c r="B151" s="59" t="s">
        <v>56</v>
      </c>
      <c r="C151" s="60">
        <v>1.5262278478777156</v>
      </c>
      <c r="D151" s="61">
        <v>2</v>
      </c>
      <c r="E151" s="61">
        <v>6</v>
      </c>
      <c r="F151" s="62">
        <v>0.29117529704947015</v>
      </c>
      <c r="G151" s="46"/>
      <c r="H151" s="46"/>
      <c r="I151" s="46"/>
      <c r="V151" s="183"/>
      <c r="W151" s="59" t="s">
        <v>56</v>
      </c>
      <c r="X151" s="60">
        <v>1.3966967700115527</v>
      </c>
      <c r="Y151" s="61">
        <v>2</v>
      </c>
      <c r="Z151" s="61">
        <v>6</v>
      </c>
      <c r="AA151" s="62">
        <v>0.31767586493932598</v>
      </c>
      <c r="AB151" s="46"/>
      <c r="AC151" s="46"/>
      <c r="AD151" s="46"/>
    </row>
    <row r="153" spans="1:30" ht="12" customHeight="1">
      <c r="A153" s="184" t="s">
        <v>57</v>
      </c>
      <c r="B153" s="185"/>
      <c r="C153" s="185"/>
      <c r="D153" s="185"/>
      <c r="E153" s="185"/>
      <c r="F153" s="186"/>
      <c r="V153" s="184" t="s">
        <v>57</v>
      </c>
      <c r="W153" s="185"/>
      <c r="X153" s="185"/>
      <c r="Y153" s="185"/>
      <c r="Z153" s="185"/>
      <c r="AA153" s="186"/>
    </row>
    <row r="154" spans="1:30" ht="12" customHeight="1">
      <c r="A154" s="63" t="s">
        <v>36</v>
      </c>
      <c r="B154" s="64" t="s">
        <v>58</v>
      </c>
      <c r="C154" s="65" t="s">
        <v>59</v>
      </c>
      <c r="D154" s="65" t="s">
        <v>60</v>
      </c>
      <c r="E154" s="65" t="s">
        <v>61</v>
      </c>
      <c r="F154" s="66" t="s">
        <v>51</v>
      </c>
      <c r="V154" s="63" t="s">
        <v>36</v>
      </c>
      <c r="W154" s="64" t="s">
        <v>58</v>
      </c>
      <c r="X154" s="65" t="s">
        <v>59</v>
      </c>
      <c r="Y154" s="65" t="s">
        <v>60</v>
      </c>
      <c r="Z154" s="65" t="s">
        <v>61</v>
      </c>
      <c r="AA154" s="66" t="s">
        <v>51</v>
      </c>
    </row>
    <row r="155" spans="1:30" ht="12" customHeight="1">
      <c r="A155" s="67" t="s">
        <v>62</v>
      </c>
      <c r="B155" s="51">
        <v>0.84500507246355538</v>
      </c>
      <c r="C155" s="68">
        <v>2</v>
      </c>
      <c r="D155" s="69">
        <v>0.42250253623177769</v>
      </c>
      <c r="E155" s="69">
        <v>20.901337968447116</v>
      </c>
      <c r="F155" s="70">
        <v>1.9774118180925452E-3</v>
      </c>
      <c r="G155" s="151" t="s">
        <v>2</v>
      </c>
      <c r="V155" s="67" t="s">
        <v>62</v>
      </c>
      <c r="W155" s="51">
        <v>1.0927259228125461</v>
      </c>
      <c r="X155" s="68">
        <v>2</v>
      </c>
      <c r="Y155" s="69">
        <v>0.54636296140627305</v>
      </c>
      <c r="Z155" s="69">
        <v>41.83875518193269</v>
      </c>
      <c r="AA155" s="70">
        <v>2.995043418677853E-4</v>
      </c>
      <c r="AB155" s="2" t="s">
        <v>3</v>
      </c>
    </row>
    <row r="156" spans="1:30" ht="12" customHeight="1">
      <c r="A156" s="71" t="s">
        <v>63</v>
      </c>
      <c r="B156" s="55">
        <v>0.12128482976628349</v>
      </c>
      <c r="C156" s="72">
        <v>6</v>
      </c>
      <c r="D156" s="73">
        <v>2.0214138294380582E-2</v>
      </c>
      <c r="E156" s="74"/>
      <c r="F156" s="75"/>
      <c r="V156" s="71" t="s">
        <v>63</v>
      </c>
      <c r="W156" s="55">
        <v>7.8352660211393185E-2</v>
      </c>
      <c r="X156" s="72">
        <v>6</v>
      </c>
      <c r="Y156" s="73">
        <v>1.3058776701898865E-2</v>
      </c>
      <c r="Z156" s="74"/>
      <c r="AA156" s="75"/>
    </row>
    <row r="157" spans="1:30" ht="12" customHeight="1">
      <c r="A157" s="40" t="s">
        <v>46</v>
      </c>
      <c r="B157" s="60">
        <v>0.9662899022298389</v>
      </c>
      <c r="C157" s="76">
        <v>8</v>
      </c>
      <c r="D157" s="77"/>
      <c r="E157" s="77"/>
      <c r="F157" s="78"/>
      <c r="V157" s="40" t="s">
        <v>46</v>
      </c>
      <c r="W157" s="60">
        <v>1.1710785830239392</v>
      </c>
      <c r="X157" s="76">
        <v>8</v>
      </c>
      <c r="Y157" s="77"/>
      <c r="Z157" s="77"/>
      <c r="AA157" s="78"/>
    </row>
    <row r="159" spans="1:30" ht="12" customHeight="1">
      <c r="A159" s="79" t="s">
        <v>64</v>
      </c>
      <c r="V159" s="79" t="s">
        <v>64</v>
      </c>
    </row>
    <row r="161" spans="1:29" ht="12" customHeight="1">
      <c r="A161" s="168" t="s">
        <v>65</v>
      </c>
      <c r="B161" s="169"/>
      <c r="C161" s="169"/>
      <c r="D161" s="169"/>
      <c r="E161" s="169"/>
      <c r="F161" s="169"/>
      <c r="G161" s="170"/>
      <c r="V161" s="168" t="s">
        <v>65</v>
      </c>
      <c r="W161" s="169"/>
      <c r="X161" s="169"/>
      <c r="Y161" s="169"/>
      <c r="Z161" s="169"/>
      <c r="AA161" s="169"/>
      <c r="AB161" s="170"/>
    </row>
    <row r="162" spans="1:29" ht="12" customHeight="1">
      <c r="A162" s="80" t="s">
        <v>66</v>
      </c>
      <c r="B162" s="81"/>
      <c r="V162" s="80" t="s">
        <v>66</v>
      </c>
      <c r="W162" s="81"/>
    </row>
    <row r="163" spans="1:29" ht="12" customHeight="1">
      <c r="A163" s="82" t="s">
        <v>67</v>
      </c>
      <c r="B163" s="83"/>
      <c r="V163" s="82" t="s">
        <v>67</v>
      </c>
      <c r="W163" s="83"/>
    </row>
    <row r="164" spans="1:29" ht="12" customHeight="1">
      <c r="A164" s="187" t="s">
        <v>93</v>
      </c>
      <c r="B164" s="171" t="s">
        <v>94</v>
      </c>
      <c r="C164" s="189" t="s">
        <v>70</v>
      </c>
      <c r="D164" s="191" t="s">
        <v>40</v>
      </c>
      <c r="E164" s="191" t="s">
        <v>51</v>
      </c>
      <c r="F164" s="166" t="s">
        <v>71</v>
      </c>
      <c r="G164" s="167"/>
      <c r="V164" s="187" t="s">
        <v>93</v>
      </c>
      <c r="W164" s="171" t="s">
        <v>94</v>
      </c>
      <c r="X164" s="189" t="s">
        <v>70</v>
      </c>
      <c r="Y164" s="191" t="s">
        <v>40</v>
      </c>
      <c r="Z164" s="191" t="s">
        <v>51</v>
      </c>
      <c r="AA164" s="166" t="s">
        <v>71</v>
      </c>
      <c r="AB164" s="167"/>
    </row>
    <row r="165" spans="1:29" ht="12" customHeight="1">
      <c r="A165" s="188"/>
      <c r="B165" s="172"/>
      <c r="C165" s="190"/>
      <c r="D165" s="192"/>
      <c r="E165" s="192"/>
      <c r="F165" s="25" t="s">
        <v>44</v>
      </c>
      <c r="G165" s="90" t="s">
        <v>45</v>
      </c>
      <c r="V165" s="188"/>
      <c r="W165" s="172"/>
      <c r="X165" s="190"/>
      <c r="Y165" s="192"/>
      <c r="Z165" s="192"/>
      <c r="AA165" s="25" t="s">
        <v>44</v>
      </c>
      <c r="AB165" s="90" t="s">
        <v>45</v>
      </c>
    </row>
    <row r="166" spans="1:29" ht="12" customHeight="1">
      <c r="A166" s="91" t="s">
        <v>23</v>
      </c>
      <c r="B166" s="92" t="s">
        <v>24</v>
      </c>
      <c r="C166" s="93">
        <v>0.36728655399999999</v>
      </c>
      <c r="D166" s="31">
        <v>0.11608657198941538</v>
      </c>
      <c r="E166" s="94">
        <v>5.2632891758835267E-2</v>
      </c>
      <c r="F166" s="30">
        <v>-5.0330656612355695E-3</v>
      </c>
      <c r="G166" s="95">
        <v>0.7396061736612356</v>
      </c>
      <c r="V166" s="91" t="s">
        <v>23</v>
      </c>
      <c r="W166" s="92" t="s">
        <v>24</v>
      </c>
      <c r="X166" s="93" t="s">
        <v>133</v>
      </c>
      <c r="Y166" s="31">
        <v>9.330515063274504E-2</v>
      </c>
      <c r="Z166" s="94">
        <v>4.914414512373691E-4</v>
      </c>
      <c r="AA166" s="30">
        <v>0.48156922637035932</v>
      </c>
      <c r="AB166" s="95">
        <v>1.0800766609629737</v>
      </c>
      <c r="AC166" s="2" t="s">
        <v>3</v>
      </c>
    </row>
    <row r="167" spans="1:29" ht="12" customHeight="1">
      <c r="A167" s="34"/>
      <c r="B167" s="96" t="s">
        <v>25</v>
      </c>
      <c r="C167" s="97" t="s">
        <v>95</v>
      </c>
      <c r="D167" s="98">
        <v>0.11608657198941538</v>
      </c>
      <c r="E167" s="99">
        <v>1.9781907974423395E-3</v>
      </c>
      <c r="F167" s="100">
        <v>0.37818164367209778</v>
      </c>
      <c r="G167" s="101">
        <v>1.1228208829945689</v>
      </c>
      <c r="H167" s="2" t="s">
        <v>2</v>
      </c>
      <c r="V167" s="34"/>
      <c r="W167" s="96" t="s">
        <v>25</v>
      </c>
      <c r="X167" s="97" t="s">
        <v>134</v>
      </c>
      <c r="Y167" s="98">
        <v>9.330515063274504E-2</v>
      </c>
      <c r="Z167" s="99">
        <v>9.7472216952550314E-4</v>
      </c>
      <c r="AA167" s="100">
        <v>0.38965333137035923</v>
      </c>
      <c r="AB167" s="101">
        <v>0.98816076596297364</v>
      </c>
      <c r="AC167" s="2" t="s">
        <v>3</v>
      </c>
    </row>
    <row r="168" spans="1:29" ht="12" customHeight="1">
      <c r="A168" s="102" t="s">
        <v>24</v>
      </c>
      <c r="B168" s="54" t="s">
        <v>23</v>
      </c>
      <c r="C168" s="103">
        <v>-0.36728655399999999</v>
      </c>
      <c r="D168" s="37">
        <v>0.11608657198941538</v>
      </c>
      <c r="E168" s="104">
        <v>5.2632891758835267E-2</v>
      </c>
      <c r="F168" s="36">
        <v>-0.7396061736612356</v>
      </c>
      <c r="G168" s="105">
        <v>5.0330656612355695E-3</v>
      </c>
      <c r="V168" s="102" t="s">
        <v>24</v>
      </c>
      <c r="W168" s="54" t="s">
        <v>23</v>
      </c>
      <c r="X168" s="103" t="s">
        <v>135</v>
      </c>
      <c r="Y168" s="37">
        <v>9.330515063274504E-2</v>
      </c>
      <c r="Z168" s="104">
        <v>4.914414512373691E-4</v>
      </c>
      <c r="AA168" s="36">
        <v>-1.0800766609629737</v>
      </c>
      <c r="AB168" s="105">
        <v>-0.48156922637035932</v>
      </c>
    </row>
    <row r="169" spans="1:29" ht="12" customHeight="1">
      <c r="A169" s="34"/>
      <c r="B169" s="107" t="s">
        <v>25</v>
      </c>
      <c r="C169" s="108" t="s">
        <v>96</v>
      </c>
      <c r="D169" s="98">
        <v>0.11608657198941538</v>
      </c>
      <c r="E169" s="109">
        <v>4.4771225331916034E-2</v>
      </c>
      <c r="F169" s="100">
        <v>1.0895089672097791E-2</v>
      </c>
      <c r="G169" s="101">
        <v>0.75553432899456885</v>
      </c>
      <c r="H169" s="2" t="s">
        <v>4</v>
      </c>
      <c r="V169" s="34"/>
      <c r="W169" s="107" t="s">
        <v>25</v>
      </c>
      <c r="X169" s="108">
        <v>-9.1915895000000025E-2</v>
      </c>
      <c r="Y169" s="98">
        <v>9.330515063274504E-2</v>
      </c>
      <c r="Z169" s="109">
        <v>0.63778253482488856</v>
      </c>
      <c r="AA169" s="100">
        <v>-0.3911696122963072</v>
      </c>
      <c r="AB169" s="101">
        <v>0.20733782229630715</v>
      </c>
    </row>
    <row r="170" spans="1:29" ht="12" customHeight="1">
      <c r="A170" s="34" t="s">
        <v>25</v>
      </c>
      <c r="B170" s="54" t="s">
        <v>23</v>
      </c>
      <c r="C170" s="103" t="s">
        <v>97</v>
      </c>
      <c r="D170" s="37">
        <v>0.11608657198941538</v>
      </c>
      <c r="E170" s="104">
        <v>1.9781907974423395E-3</v>
      </c>
      <c r="F170" s="36">
        <v>-1.1228208829945689</v>
      </c>
      <c r="G170" s="105">
        <v>-0.37818164367209778</v>
      </c>
      <c r="V170" s="34" t="s">
        <v>25</v>
      </c>
      <c r="W170" s="54" t="s">
        <v>23</v>
      </c>
      <c r="X170" s="103" t="s">
        <v>136</v>
      </c>
      <c r="Y170" s="37">
        <v>9.330515063274504E-2</v>
      </c>
      <c r="Z170" s="104">
        <v>9.7472216952550314E-4</v>
      </c>
      <c r="AA170" s="36">
        <v>-0.98816076596297364</v>
      </c>
      <c r="AB170" s="105">
        <v>-0.38965333137035923</v>
      </c>
    </row>
    <row r="171" spans="1:29" ht="12" customHeight="1">
      <c r="A171" s="112"/>
      <c r="B171" s="59" t="s">
        <v>24</v>
      </c>
      <c r="C171" s="113" t="s">
        <v>98</v>
      </c>
      <c r="D171" s="43">
        <v>0.11608657198941538</v>
      </c>
      <c r="E171" s="114">
        <v>4.4771225331916034E-2</v>
      </c>
      <c r="F171" s="42">
        <v>-0.75553432899456885</v>
      </c>
      <c r="G171" s="115">
        <v>-1.0895089672097791E-2</v>
      </c>
      <c r="V171" s="112"/>
      <c r="W171" s="59" t="s">
        <v>24</v>
      </c>
      <c r="X171" s="113">
        <v>9.1915895000000025E-2</v>
      </c>
      <c r="Y171" s="43">
        <v>9.330515063274504E-2</v>
      </c>
      <c r="Z171" s="114">
        <v>0.63778253482488856</v>
      </c>
      <c r="AA171" s="42">
        <v>-0.20733782229630715</v>
      </c>
      <c r="AB171" s="115">
        <v>0.3911696122963072</v>
      </c>
    </row>
    <row r="172" spans="1:29" ht="12" customHeight="1">
      <c r="A172" s="165" t="s">
        <v>76</v>
      </c>
      <c r="B172" s="165"/>
      <c r="C172" s="165"/>
      <c r="D172" s="116"/>
      <c r="E172" s="116"/>
      <c r="F172" s="116"/>
      <c r="G172" s="116"/>
      <c r="V172" s="165" t="s">
        <v>76</v>
      </c>
      <c r="W172" s="165"/>
      <c r="X172" s="165"/>
      <c r="Y172" s="116"/>
      <c r="Z172" s="116"/>
      <c r="AA172" s="116"/>
      <c r="AB172" s="116"/>
    </row>
    <row r="174" spans="1:29" ht="12" customHeight="1">
      <c r="A174" s="117" t="s">
        <v>77</v>
      </c>
      <c r="V174" s="117" t="s">
        <v>77</v>
      </c>
    </row>
    <row r="176" spans="1:29" ht="12" customHeight="1">
      <c r="A176" s="168" t="s">
        <v>52</v>
      </c>
      <c r="B176" s="169"/>
      <c r="C176" s="169"/>
      <c r="D176" s="170"/>
      <c r="E176" s="152"/>
      <c r="V176" s="168" t="s">
        <v>52</v>
      </c>
      <c r="W176" s="169"/>
      <c r="X176" s="169"/>
      <c r="Y176" s="170"/>
      <c r="Z176" s="152"/>
    </row>
    <row r="177" spans="1:30" ht="12" customHeight="1">
      <c r="A177" s="82" t="s">
        <v>156</v>
      </c>
      <c r="V177" s="82" t="s">
        <v>156</v>
      </c>
    </row>
    <row r="178" spans="1:30" ht="12" customHeight="1">
      <c r="A178" s="171" t="s">
        <v>29</v>
      </c>
      <c r="B178" s="173" t="s">
        <v>37</v>
      </c>
      <c r="C178" s="166" t="s">
        <v>78</v>
      </c>
      <c r="D178" s="167"/>
      <c r="E178" s="153"/>
      <c r="V178" s="171" t="s">
        <v>29</v>
      </c>
      <c r="W178" s="173" t="s">
        <v>37</v>
      </c>
      <c r="X178" s="166" t="s">
        <v>78</v>
      </c>
      <c r="Y178" s="167"/>
      <c r="Z178" s="153"/>
    </row>
    <row r="179" spans="1:30" ht="12" customHeight="1">
      <c r="A179" s="172"/>
      <c r="B179" s="174"/>
      <c r="C179" s="121" t="s">
        <v>79</v>
      </c>
      <c r="D179" s="154" t="s">
        <v>80</v>
      </c>
      <c r="E179" s="155"/>
      <c r="V179" s="172"/>
      <c r="W179" s="174"/>
      <c r="X179" s="121" t="s">
        <v>79</v>
      </c>
      <c r="Y179" s="154" t="s">
        <v>80</v>
      </c>
      <c r="Z179" s="155"/>
    </row>
    <row r="180" spans="1:30" ht="12" customHeight="1">
      <c r="A180" s="28" t="s">
        <v>25</v>
      </c>
      <c r="B180" s="29">
        <v>3</v>
      </c>
      <c r="C180" s="123">
        <v>0.24949873666666669</v>
      </c>
      <c r="D180" s="156"/>
      <c r="E180" s="157"/>
      <c r="V180" s="28" t="s">
        <v>24</v>
      </c>
      <c r="W180" s="29">
        <v>3</v>
      </c>
      <c r="X180" s="123">
        <v>0.21917705666666665</v>
      </c>
      <c r="Y180" s="156"/>
      <c r="Z180" s="157"/>
    </row>
    <row r="181" spans="1:30" ht="12" customHeight="1">
      <c r="A181" s="34" t="s">
        <v>24</v>
      </c>
      <c r="B181" s="35">
        <v>3</v>
      </c>
      <c r="C181" s="74"/>
      <c r="D181" s="158">
        <v>0.63271344600000001</v>
      </c>
      <c r="E181" s="159"/>
      <c r="V181" s="34" t="s">
        <v>25</v>
      </c>
      <c r="W181" s="35">
        <v>3</v>
      </c>
      <c r="X181" s="74">
        <v>0.31109295166666667</v>
      </c>
      <c r="Y181" s="158"/>
      <c r="Z181" s="159"/>
    </row>
    <row r="182" spans="1:30" ht="12" customHeight="1">
      <c r="A182" s="34" t="s">
        <v>23</v>
      </c>
      <c r="B182" s="35">
        <v>3</v>
      </c>
      <c r="C182" s="74"/>
      <c r="D182" s="158">
        <v>1</v>
      </c>
      <c r="E182" s="160"/>
      <c r="V182" s="34" t="s">
        <v>23</v>
      </c>
      <c r="W182" s="35">
        <v>3</v>
      </c>
      <c r="X182" s="74"/>
      <c r="Y182" s="158">
        <v>1.0000000003333331</v>
      </c>
      <c r="Z182" s="160"/>
    </row>
    <row r="183" spans="1:30" ht="12" customHeight="1">
      <c r="A183" s="40" t="s">
        <v>51</v>
      </c>
      <c r="B183" s="126"/>
      <c r="C183" s="127">
        <v>1</v>
      </c>
      <c r="D183" s="161">
        <v>5.2632891758835294E-2</v>
      </c>
      <c r="E183" s="162"/>
      <c r="V183" s="40" t="s">
        <v>51</v>
      </c>
      <c r="W183" s="126"/>
      <c r="X183" s="127">
        <v>0.63778253482488878</v>
      </c>
      <c r="Y183" s="161">
        <v>1</v>
      </c>
      <c r="Z183" s="162"/>
    </row>
    <row r="184" spans="1:30" ht="12" customHeight="1">
      <c r="A184" s="165" t="s">
        <v>81</v>
      </c>
      <c r="B184" s="165"/>
      <c r="C184" s="165"/>
      <c r="D184" s="163"/>
      <c r="E184" s="164"/>
      <c r="V184" s="165" t="s">
        <v>81</v>
      </c>
      <c r="W184" s="165"/>
      <c r="X184" s="165"/>
      <c r="Y184" s="163"/>
      <c r="Z184" s="164"/>
    </row>
    <row r="187" spans="1:30" ht="12" customHeight="1">
      <c r="A187" s="193" t="s">
        <v>99</v>
      </c>
      <c r="B187" s="193"/>
      <c r="C187" s="193"/>
      <c r="D187" s="193"/>
      <c r="E187" s="193"/>
      <c r="F187" s="193"/>
      <c r="V187" s="193" t="s">
        <v>137</v>
      </c>
      <c r="W187" s="193"/>
      <c r="X187" s="193"/>
      <c r="Y187" s="193"/>
      <c r="Z187" s="193"/>
      <c r="AA187" s="193"/>
    </row>
    <row r="189" spans="1:30" ht="12" customHeight="1">
      <c r="A189" s="176" t="s">
        <v>35</v>
      </c>
      <c r="B189" s="177"/>
      <c r="C189" s="177"/>
      <c r="D189" s="177"/>
      <c r="E189" s="177"/>
      <c r="F189" s="177"/>
      <c r="G189" s="177"/>
      <c r="H189" s="177"/>
      <c r="I189" s="178"/>
      <c r="V189" s="176" t="s">
        <v>35</v>
      </c>
      <c r="W189" s="177"/>
      <c r="X189" s="177"/>
      <c r="Y189" s="177"/>
      <c r="Z189" s="177"/>
      <c r="AA189" s="177"/>
      <c r="AB189" s="177"/>
      <c r="AC189" s="177"/>
      <c r="AD189" s="178"/>
    </row>
    <row r="190" spans="1:30" ht="12" customHeight="1">
      <c r="A190" s="194" t="s">
        <v>36</v>
      </c>
      <c r="B190" s="173" t="s">
        <v>37</v>
      </c>
      <c r="C190" s="191" t="s">
        <v>38</v>
      </c>
      <c r="D190" s="191" t="s">
        <v>39</v>
      </c>
      <c r="E190" s="191" t="s">
        <v>40</v>
      </c>
      <c r="F190" s="196" t="s">
        <v>41</v>
      </c>
      <c r="G190" s="197"/>
      <c r="H190" s="23" t="s">
        <v>42</v>
      </c>
      <c r="I190" s="24" t="s">
        <v>43</v>
      </c>
      <c r="V190" s="194" t="s">
        <v>36</v>
      </c>
      <c r="W190" s="173" t="s">
        <v>37</v>
      </c>
      <c r="X190" s="191" t="s">
        <v>38</v>
      </c>
      <c r="Y190" s="191" t="s">
        <v>39</v>
      </c>
      <c r="Z190" s="191" t="s">
        <v>40</v>
      </c>
      <c r="AA190" s="196" t="s">
        <v>41</v>
      </c>
      <c r="AB190" s="197"/>
      <c r="AC190" s="23" t="s">
        <v>42</v>
      </c>
      <c r="AD190" s="24" t="s">
        <v>43</v>
      </c>
    </row>
    <row r="191" spans="1:30" ht="12" customHeight="1">
      <c r="A191" s="195"/>
      <c r="B191" s="174"/>
      <c r="C191" s="192"/>
      <c r="D191" s="192"/>
      <c r="E191" s="192"/>
      <c r="F191" s="25" t="s">
        <v>44</v>
      </c>
      <c r="G191" s="25" t="s">
        <v>45</v>
      </c>
      <c r="H191" s="26"/>
      <c r="I191" s="27"/>
      <c r="V191" s="195"/>
      <c r="W191" s="174"/>
      <c r="X191" s="192"/>
      <c r="Y191" s="192"/>
      <c r="Z191" s="192"/>
      <c r="AA191" s="25" t="s">
        <v>44</v>
      </c>
      <c r="AB191" s="25" t="s">
        <v>45</v>
      </c>
      <c r="AC191" s="26"/>
      <c r="AD191" s="27"/>
    </row>
    <row r="192" spans="1:30" ht="12" customHeight="1">
      <c r="A192" s="28" t="s">
        <v>23</v>
      </c>
      <c r="B192" s="136">
        <v>3</v>
      </c>
      <c r="C192" s="137">
        <v>1</v>
      </c>
      <c r="D192" s="138">
        <v>2.0793291593677272E-2</v>
      </c>
      <c r="E192" s="138">
        <v>1.2005012498947957E-2</v>
      </c>
      <c r="F192" s="137">
        <v>0.94834660020072514</v>
      </c>
      <c r="G192" s="137">
        <v>1.051653399799275</v>
      </c>
      <c r="H192" s="139">
        <v>0.97927914299999996</v>
      </c>
      <c r="I192" s="140">
        <v>1.020864977</v>
      </c>
      <c r="V192" s="28" t="s">
        <v>23</v>
      </c>
      <c r="W192" s="136">
        <v>3</v>
      </c>
      <c r="X192" s="137">
        <v>1</v>
      </c>
      <c r="Y192" s="138">
        <v>7.2049315204810921E-2</v>
      </c>
      <c r="Z192" s="138">
        <v>4.1597691528425781E-2</v>
      </c>
      <c r="AA192" s="137">
        <v>0.82101957899394262</v>
      </c>
      <c r="AB192" s="137">
        <v>1.1789804210060575</v>
      </c>
      <c r="AC192" s="139">
        <v>0.94883386800000002</v>
      </c>
      <c r="AD192" s="140">
        <v>1.0823952480000001</v>
      </c>
    </row>
    <row r="193" spans="1:30" ht="12" customHeight="1">
      <c r="A193" s="34" t="s">
        <v>24</v>
      </c>
      <c r="B193" s="141">
        <v>3</v>
      </c>
      <c r="C193" s="142">
        <v>0.75252695666666669</v>
      </c>
      <c r="D193" s="143">
        <v>5.2160879419358265E-3</v>
      </c>
      <c r="E193" s="143">
        <v>3.0115097773934108E-3</v>
      </c>
      <c r="F193" s="142">
        <v>0.73956947590229771</v>
      </c>
      <c r="G193" s="142">
        <v>0.76548443743103567</v>
      </c>
      <c r="H193" s="144">
        <v>0.74731690500000003</v>
      </c>
      <c r="I193" s="145">
        <v>0.75774905999999997</v>
      </c>
      <c r="V193" s="34" t="s">
        <v>24</v>
      </c>
      <c r="W193" s="141">
        <v>3</v>
      </c>
      <c r="X193" s="142">
        <v>0.66337215133333327</v>
      </c>
      <c r="Y193" s="143">
        <v>1.7284809329383581E-2</v>
      </c>
      <c r="Z193" s="143">
        <v>9.9793893192109667E-3</v>
      </c>
      <c r="AA193" s="142">
        <v>0.62043430463779758</v>
      </c>
      <c r="AB193" s="142">
        <v>0.70630999802886896</v>
      </c>
      <c r="AC193" s="144">
        <v>0.64359606499999999</v>
      </c>
      <c r="AD193" s="145">
        <v>0.67559352699999997</v>
      </c>
    </row>
    <row r="194" spans="1:30" ht="12" customHeight="1">
      <c r="A194" s="34" t="s">
        <v>25</v>
      </c>
      <c r="B194" s="141">
        <v>3</v>
      </c>
      <c r="C194" s="142">
        <v>0.69268705833333344</v>
      </c>
      <c r="D194" s="143">
        <v>2.1890577383850505E-2</v>
      </c>
      <c r="E194" s="143">
        <v>1.2638530745282423E-2</v>
      </c>
      <c r="F194" s="142">
        <v>0.6383078495221215</v>
      </c>
      <c r="G194" s="142">
        <v>0.74706626714454538</v>
      </c>
      <c r="H194" s="144">
        <v>0.66886736599999996</v>
      </c>
      <c r="I194" s="145">
        <v>0.711922481</v>
      </c>
      <c r="V194" s="34" t="s">
        <v>25</v>
      </c>
      <c r="W194" s="141">
        <v>3</v>
      </c>
      <c r="X194" s="142">
        <v>0.50033930699999996</v>
      </c>
      <c r="Y194" s="143">
        <v>4.1781320217683507E-2</v>
      </c>
      <c r="Z194" s="143">
        <v>2.4122456474777527E-2</v>
      </c>
      <c r="AA194" s="142">
        <v>0.39654875380053578</v>
      </c>
      <c r="AB194" s="142">
        <v>0.60412986019946413</v>
      </c>
      <c r="AC194" s="144">
        <v>0.455091142</v>
      </c>
      <c r="AD194" s="145">
        <v>0.537459299</v>
      </c>
    </row>
    <row r="195" spans="1:30" ht="12" customHeight="1">
      <c r="A195" s="40" t="s">
        <v>46</v>
      </c>
      <c r="B195" s="146">
        <v>9</v>
      </c>
      <c r="C195" s="147">
        <v>0.81507133833333334</v>
      </c>
      <c r="D195" s="148">
        <v>0.14192537501221267</v>
      </c>
      <c r="E195" s="148">
        <v>4.730845833740422E-2</v>
      </c>
      <c r="F195" s="147">
        <v>0.70597783777738288</v>
      </c>
      <c r="G195" s="147">
        <v>0.9241648388892838</v>
      </c>
      <c r="H195" s="149">
        <v>0.66886736599999996</v>
      </c>
      <c r="I195" s="150">
        <v>1.020864977</v>
      </c>
      <c r="V195" s="40" t="s">
        <v>46</v>
      </c>
      <c r="W195" s="146">
        <v>9</v>
      </c>
      <c r="X195" s="147">
        <v>0.72123715277777778</v>
      </c>
      <c r="Y195" s="148">
        <v>0.2247303715864139</v>
      </c>
      <c r="Z195" s="148">
        <v>7.4910123862137967E-2</v>
      </c>
      <c r="AA195" s="147">
        <v>0.54849409738340771</v>
      </c>
      <c r="AB195" s="147">
        <v>0.89398020817214785</v>
      </c>
      <c r="AC195" s="149">
        <v>0.455091142</v>
      </c>
      <c r="AD195" s="150">
        <v>1.0823952480000001</v>
      </c>
    </row>
    <row r="196" spans="1:30" ht="12" customHeight="1">
      <c r="A196" s="46"/>
      <c r="B196" s="46"/>
      <c r="C196" s="46"/>
      <c r="D196" s="46"/>
      <c r="E196" s="46"/>
      <c r="F196" s="46"/>
      <c r="G196" s="46"/>
      <c r="H196" s="46"/>
      <c r="I196" s="46"/>
      <c r="V196" s="46"/>
      <c r="W196" s="46"/>
      <c r="X196" s="46"/>
      <c r="Y196" s="46"/>
      <c r="Z196" s="46"/>
      <c r="AA196" s="46"/>
      <c r="AB196" s="46"/>
      <c r="AC196" s="46"/>
      <c r="AD196" s="46"/>
    </row>
    <row r="197" spans="1:30" ht="12" customHeight="1">
      <c r="A197" s="176" t="s">
        <v>47</v>
      </c>
      <c r="B197" s="177"/>
      <c r="C197" s="177"/>
      <c r="D197" s="177"/>
      <c r="E197" s="177"/>
      <c r="F197" s="178"/>
      <c r="G197" s="46"/>
      <c r="H197" s="46"/>
      <c r="I197" s="46"/>
      <c r="V197" s="176" t="s">
        <v>47</v>
      </c>
      <c r="W197" s="177"/>
      <c r="X197" s="177"/>
      <c r="Y197" s="177"/>
      <c r="Z197" s="177"/>
      <c r="AA197" s="178"/>
      <c r="AB197" s="46"/>
      <c r="AC197" s="46"/>
      <c r="AD197" s="46"/>
    </row>
    <row r="198" spans="1:30" ht="12" customHeight="1">
      <c r="A198" s="179" t="s">
        <v>36</v>
      </c>
      <c r="B198" s="180"/>
      <c r="C198" s="47" t="s">
        <v>48</v>
      </c>
      <c r="D198" s="48" t="s">
        <v>49</v>
      </c>
      <c r="E198" s="48" t="s">
        <v>50</v>
      </c>
      <c r="F198" s="49" t="s">
        <v>51</v>
      </c>
      <c r="G198" s="46"/>
      <c r="H198" s="46"/>
      <c r="I198" s="46"/>
      <c r="V198" s="179" t="s">
        <v>36</v>
      </c>
      <c r="W198" s="180"/>
      <c r="X198" s="47" t="s">
        <v>48</v>
      </c>
      <c r="Y198" s="48" t="s">
        <v>49</v>
      </c>
      <c r="Z198" s="48" t="s">
        <v>50</v>
      </c>
      <c r="AA198" s="49" t="s">
        <v>51</v>
      </c>
      <c r="AB198" s="46"/>
      <c r="AC198" s="46"/>
      <c r="AD198" s="46"/>
    </row>
    <row r="199" spans="1:30" ht="12" customHeight="1">
      <c r="A199" s="181" t="s">
        <v>52</v>
      </c>
      <c r="B199" s="50" t="s">
        <v>53</v>
      </c>
      <c r="C199" s="51">
        <v>1.5848065021728548</v>
      </c>
      <c r="D199" s="52">
        <v>2</v>
      </c>
      <c r="E199" s="52">
        <v>6</v>
      </c>
      <c r="F199" s="53">
        <v>0.28015651737497471</v>
      </c>
      <c r="G199" s="46"/>
      <c r="H199" s="46"/>
      <c r="I199" s="46"/>
      <c r="V199" s="181" t="s">
        <v>52</v>
      </c>
      <c r="W199" s="50" t="s">
        <v>53</v>
      </c>
      <c r="X199" s="51">
        <v>3.659549107119755</v>
      </c>
      <c r="Y199" s="52">
        <v>2</v>
      </c>
      <c r="Z199" s="52">
        <v>6</v>
      </c>
      <c r="AA199" s="53">
        <v>9.1417488745610273E-2</v>
      </c>
      <c r="AB199" s="46"/>
      <c r="AC199" s="46"/>
      <c r="AD199" s="46"/>
    </row>
    <row r="200" spans="1:30" ht="12" customHeight="1">
      <c r="A200" s="182"/>
      <c r="B200" s="54" t="s">
        <v>54</v>
      </c>
      <c r="C200" s="55">
        <v>0.95633685041282079</v>
      </c>
      <c r="D200" s="56">
        <v>2</v>
      </c>
      <c r="E200" s="56">
        <v>6</v>
      </c>
      <c r="F200" s="57">
        <v>0.43599748145166584</v>
      </c>
      <c r="G200" s="46"/>
      <c r="H200" s="46"/>
      <c r="I200" s="46"/>
      <c r="V200" s="182"/>
      <c r="W200" s="54" t="s">
        <v>54</v>
      </c>
      <c r="X200" s="55">
        <v>0.55957078646933134</v>
      </c>
      <c r="Y200" s="56">
        <v>2</v>
      </c>
      <c r="Z200" s="56">
        <v>6</v>
      </c>
      <c r="AA200" s="57">
        <v>0.59864707191012723</v>
      </c>
      <c r="AB200" s="46"/>
      <c r="AC200" s="46"/>
      <c r="AD200" s="46"/>
    </row>
    <row r="201" spans="1:30" ht="12" customHeight="1">
      <c r="A201" s="182"/>
      <c r="B201" s="54" t="s">
        <v>55</v>
      </c>
      <c r="C201" s="55">
        <v>0.95633685041282079</v>
      </c>
      <c r="D201" s="56">
        <v>2</v>
      </c>
      <c r="E201" s="58">
        <v>4.0933689385418619</v>
      </c>
      <c r="F201" s="57">
        <v>0.45625920764810468</v>
      </c>
      <c r="G201" s="46"/>
      <c r="H201" s="46"/>
      <c r="I201" s="46"/>
      <c r="V201" s="182"/>
      <c r="W201" s="54" t="s">
        <v>55</v>
      </c>
      <c r="X201" s="55">
        <v>0.55957078646933134</v>
      </c>
      <c r="Y201" s="56">
        <v>2</v>
      </c>
      <c r="Z201" s="58">
        <v>3.0117678602328586</v>
      </c>
      <c r="AA201" s="57">
        <v>0.6213786309587257</v>
      </c>
      <c r="AB201" s="46"/>
      <c r="AC201" s="46"/>
      <c r="AD201" s="46"/>
    </row>
    <row r="202" spans="1:30" ht="12" customHeight="1">
      <c r="A202" s="183"/>
      <c r="B202" s="59" t="s">
        <v>56</v>
      </c>
      <c r="C202" s="60">
        <v>1.5441675427805719</v>
      </c>
      <c r="D202" s="61">
        <v>2</v>
      </c>
      <c r="E202" s="61">
        <v>6</v>
      </c>
      <c r="F202" s="62">
        <v>0.28774034371388413</v>
      </c>
      <c r="G202" s="46"/>
      <c r="H202" s="46"/>
      <c r="I202" s="46"/>
      <c r="V202" s="183"/>
      <c r="W202" s="59" t="s">
        <v>56</v>
      </c>
      <c r="X202" s="60">
        <v>3.2255345281377679</v>
      </c>
      <c r="Y202" s="61">
        <v>2</v>
      </c>
      <c r="Z202" s="61">
        <v>6</v>
      </c>
      <c r="AA202" s="62">
        <v>0.11190096343559625</v>
      </c>
      <c r="AB202" s="46"/>
      <c r="AC202" s="46"/>
      <c r="AD202" s="46"/>
    </row>
    <row r="204" spans="1:30" ht="12" customHeight="1">
      <c r="A204" s="184" t="s">
        <v>57</v>
      </c>
      <c r="B204" s="185"/>
      <c r="C204" s="185"/>
      <c r="D204" s="185"/>
      <c r="E204" s="185"/>
      <c r="F204" s="186"/>
      <c r="V204" s="184" t="s">
        <v>57</v>
      </c>
      <c r="W204" s="185"/>
      <c r="X204" s="185"/>
      <c r="Y204" s="185"/>
      <c r="Z204" s="185"/>
      <c r="AA204" s="186"/>
    </row>
    <row r="205" spans="1:30" ht="12" customHeight="1">
      <c r="A205" s="63" t="s">
        <v>36</v>
      </c>
      <c r="B205" s="64" t="s">
        <v>58</v>
      </c>
      <c r="C205" s="65" t="s">
        <v>59</v>
      </c>
      <c r="D205" s="65" t="s">
        <v>60</v>
      </c>
      <c r="E205" s="65" t="s">
        <v>61</v>
      </c>
      <c r="F205" s="66" t="s">
        <v>51</v>
      </c>
      <c r="V205" s="63" t="s">
        <v>36</v>
      </c>
      <c r="W205" s="64" t="s">
        <v>58</v>
      </c>
      <c r="X205" s="65" t="s">
        <v>59</v>
      </c>
      <c r="Y205" s="65" t="s">
        <v>60</v>
      </c>
      <c r="Z205" s="65" t="s">
        <v>61</v>
      </c>
      <c r="AA205" s="66" t="s">
        <v>51</v>
      </c>
    </row>
    <row r="206" spans="1:30" ht="12" customHeight="1">
      <c r="A206" s="67" t="s">
        <v>62</v>
      </c>
      <c r="B206" s="51">
        <v>0.15926496472502552</v>
      </c>
      <c r="C206" s="68">
        <v>2</v>
      </c>
      <c r="D206" s="69">
        <v>7.963248236251276E-2</v>
      </c>
      <c r="E206" s="69">
        <v>254.4803131834407</v>
      </c>
      <c r="F206" s="70">
        <v>1.5817275461902798E-6</v>
      </c>
      <c r="G206" s="2" t="s">
        <v>3</v>
      </c>
      <c r="V206" s="67" t="s">
        <v>62</v>
      </c>
      <c r="W206" s="51">
        <v>0.3895588249586055</v>
      </c>
      <c r="X206" s="68">
        <v>2</v>
      </c>
      <c r="Y206" s="69">
        <v>0.19477941247930275</v>
      </c>
      <c r="Z206" s="69">
        <v>80.759370835710698</v>
      </c>
      <c r="AA206" s="70">
        <v>4.5947675452999562E-5</v>
      </c>
      <c r="AB206" s="2" t="s">
        <v>3</v>
      </c>
    </row>
    <row r="207" spans="1:30" ht="12" customHeight="1">
      <c r="A207" s="71" t="s">
        <v>63</v>
      </c>
      <c r="B207" s="55">
        <v>1.877531853832091E-3</v>
      </c>
      <c r="C207" s="72">
        <v>6</v>
      </c>
      <c r="D207" s="73">
        <v>3.1292197563868184E-4</v>
      </c>
      <c r="E207" s="74"/>
      <c r="F207" s="75"/>
      <c r="V207" s="71" t="s">
        <v>63</v>
      </c>
      <c r="W207" s="55">
        <v>1.4471094348335902E-2</v>
      </c>
      <c r="X207" s="72">
        <v>6</v>
      </c>
      <c r="Y207" s="73">
        <v>2.4118490580559838E-3</v>
      </c>
      <c r="Z207" s="74"/>
      <c r="AA207" s="75"/>
    </row>
    <row r="208" spans="1:30" ht="12" customHeight="1">
      <c r="A208" s="40" t="s">
        <v>46</v>
      </c>
      <c r="B208" s="60">
        <v>0.16114249657885762</v>
      </c>
      <c r="C208" s="76">
        <v>8</v>
      </c>
      <c r="D208" s="77"/>
      <c r="E208" s="77"/>
      <c r="F208" s="78"/>
      <c r="V208" s="40" t="s">
        <v>46</v>
      </c>
      <c r="W208" s="60">
        <v>0.40402991930694138</v>
      </c>
      <c r="X208" s="76">
        <v>8</v>
      </c>
      <c r="Y208" s="77"/>
      <c r="Z208" s="77"/>
      <c r="AA208" s="78"/>
    </row>
    <row r="210" spans="1:29" ht="12" customHeight="1">
      <c r="A210" s="79" t="s">
        <v>64</v>
      </c>
      <c r="V210" s="79" t="s">
        <v>64</v>
      </c>
    </row>
    <row r="212" spans="1:29" ht="12" customHeight="1">
      <c r="A212" s="168" t="s">
        <v>65</v>
      </c>
      <c r="B212" s="169"/>
      <c r="C212" s="169"/>
      <c r="D212" s="169"/>
      <c r="E212" s="169"/>
      <c r="F212" s="169"/>
      <c r="G212" s="170"/>
      <c r="V212" s="168" t="s">
        <v>65</v>
      </c>
      <c r="W212" s="169"/>
      <c r="X212" s="169"/>
      <c r="Y212" s="169"/>
      <c r="Z212" s="169"/>
      <c r="AA212" s="169"/>
      <c r="AB212" s="170"/>
    </row>
    <row r="213" spans="1:29" ht="12" customHeight="1">
      <c r="A213" s="80" t="s">
        <v>66</v>
      </c>
      <c r="B213" s="81"/>
      <c r="V213" s="80" t="s">
        <v>66</v>
      </c>
      <c r="W213" s="81"/>
    </row>
    <row r="214" spans="1:29" ht="12" customHeight="1">
      <c r="A214" s="82" t="s">
        <v>67</v>
      </c>
      <c r="B214" s="83"/>
      <c r="V214" s="82" t="s">
        <v>67</v>
      </c>
      <c r="W214" s="83"/>
    </row>
    <row r="215" spans="1:29" ht="12" customHeight="1">
      <c r="A215" s="187" t="s">
        <v>100</v>
      </c>
      <c r="B215" s="171" t="s">
        <v>101</v>
      </c>
      <c r="C215" s="189" t="s">
        <v>70</v>
      </c>
      <c r="D215" s="191" t="s">
        <v>40</v>
      </c>
      <c r="E215" s="191" t="s">
        <v>51</v>
      </c>
      <c r="F215" s="166" t="s">
        <v>71</v>
      </c>
      <c r="G215" s="167"/>
      <c r="V215" s="187" t="s">
        <v>100</v>
      </c>
      <c r="W215" s="171" t="s">
        <v>101</v>
      </c>
      <c r="X215" s="189" t="s">
        <v>70</v>
      </c>
      <c r="Y215" s="191" t="s">
        <v>40</v>
      </c>
      <c r="Z215" s="191" t="s">
        <v>51</v>
      </c>
      <c r="AA215" s="166" t="s">
        <v>71</v>
      </c>
      <c r="AB215" s="167"/>
    </row>
    <row r="216" spans="1:29" ht="12" customHeight="1">
      <c r="A216" s="188"/>
      <c r="B216" s="172"/>
      <c r="C216" s="190"/>
      <c r="D216" s="192"/>
      <c r="E216" s="192"/>
      <c r="F216" s="25" t="s">
        <v>44</v>
      </c>
      <c r="G216" s="90" t="s">
        <v>45</v>
      </c>
      <c r="V216" s="188"/>
      <c r="W216" s="172"/>
      <c r="X216" s="190"/>
      <c r="Y216" s="192"/>
      <c r="Z216" s="192"/>
      <c r="AA216" s="25" t="s">
        <v>44</v>
      </c>
      <c r="AB216" s="90" t="s">
        <v>45</v>
      </c>
    </row>
    <row r="217" spans="1:29" ht="12" customHeight="1">
      <c r="A217" s="91" t="s">
        <v>23</v>
      </c>
      <c r="B217" s="92" t="s">
        <v>24</v>
      </c>
      <c r="C217" s="93" t="s">
        <v>102</v>
      </c>
      <c r="D217" s="31">
        <v>1.4443498552144073E-2</v>
      </c>
      <c r="E217" s="94">
        <v>8.0345357787753848E-6</v>
      </c>
      <c r="F217" s="30">
        <v>0.20114901295364213</v>
      </c>
      <c r="G217" s="95">
        <v>0.29379707371302449</v>
      </c>
      <c r="H217" s="2" t="s">
        <v>3</v>
      </c>
      <c r="V217" s="91" t="s">
        <v>23</v>
      </c>
      <c r="W217" s="92" t="s">
        <v>24</v>
      </c>
      <c r="X217" s="93" t="s">
        <v>138</v>
      </c>
      <c r="Y217" s="31">
        <v>4.0098620575243264E-2</v>
      </c>
      <c r="Z217" s="94">
        <v>4.8292349894076339E-4</v>
      </c>
      <c r="AA217" s="30">
        <v>0.20802121565422824</v>
      </c>
      <c r="AB217" s="95">
        <v>0.46523448167910519</v>
      </c>
      <c r="AC217" s="2" t="s">
        <v>3</v>
      </c>
    </row>
    <row r="218" spans="1:29" ht="12" customHeight="1">
      <c r="A218" s="34"/>
      <c r="B218" s="96" t="s">
        <v>25</v>
      </c>
      <c r="C218" s="97" t="s">
        <v>103</v>
      </c>
      <c r="D218" s="98">
        <v>1.4443498552144073E-2</v>
      </c>
      <c r="E218" s="99">
        <v>2.2379407277610869E-6</v>
      </c>
      <c r="F218" s="100">
        <v>0.26098891128697538</v>
      </c>
      <c r="G218" s="101">
        <v>0.35363697204635774</v>
      </c>
      <c r="H218" s="2" t="s">
        <v>3</v>
      </c>
      <c r="V218" s="34"/>
      <c r="W218" s="96" t="s">
        <v>25</v>
      </c>
      <c r="X218" s="97" t="s">
        <v>139</v>
      </c>
      <c r="Y218" s="98">
        <v>4.0098620575243264E-2</v>
      </c>
      <c r="Z218" s="99">
        <v>5.1496957894186981E-5</v>
      </c>
      <c r="AA218" s="100">
        <v>0.37105405998756158</v>
      </c>
      <c r="AB218" s="101">
        <v>0.62826732601243851</v>
      </c>
      <c r="AC218" s="2" t="s">
        <v>3</v>
      </c>
    </row>
    <row r="219" spans="1:29" ht="12" customHeight="1">
      <c r="A219" s="102" t="s">
        <v>24</v>
      </c>
      <c r="B219" s="54" t="s">
        <v>23</v>
      </c>
      <c r="C219" s="103" t="s">
        <v>104</v>
      </c>
      <c r="D219" s="37">
        <v>1.4443498552144073E-2</v>
      </c>
      <c r="E219" s="104">
        <v>8.0345357787753848E-6</v>
      </c>
      <c r="F219" s="36">
        <v>-0.29379707371302449</v>
      </c>
      <c r="G219" s="105">
        <v>-0.20114901295364213</v>
      </c>
      <c r="V219" s="102" t="s">
        <v>24</v>
      </c>
      <c r="W219" s="54" t="s">
        <v>23</v>
      </c>
      <c r="X219" s="103" t="s">
        <v>140</v>
      </c>
      <c r="Y219" s="37">
        <v>4.0098620575243264E-2</v>
      </c>
      <c r="Z219" s="104">
        <v>4.8292349894076339E-4</v>
      </c>
      <c r="AA219" s="36">
        <v>-0.46523448167910519</v>
      </c>
      <c r="AB219" s="105">
        <v>-0.20802121565422824</v>
      </c>
    </row>
    <row r="220" spans="1:29" ht="12" customHeight="1">
      <c r="A220" s="34"/>
      <c r="B220" s="107" t="s">
        <v>25</v>
      </c>
      <c r="C220" s="108" t="s">
        <v>105</v>
      </c>
      <c r="D220" s="98">
        <v>1.4443498552144073E-2</v>
      </c>
      <c r="E220" s="109">
        <v>1.7376896582753792E-2</v>
      </c>
      <c r="F220" s="100">
        <v>1.3515867953642062E-2</v>
      </c>
      <c r="G220" s="101">
        <v>0.10616392871302444</v>
      </c>
      <c r="H220" s="2" t="s">
        <v>4</v>
      </c>
      <c r="V220" s="34"/>
      <c r="W220" s="107" t="s">
        <v>25</v>
      </c>
      <c r="X220" s="108" t="s">
        <v>141</v>
      </c>
      <c r="Y220" s="98">
        <v>4.0098620575243264E-2</v>
      </c>
      <c r="Z220" s="109">
        <v>1.8885542906588899E-2</v>
      </c>
      <c r="AA220" s="100">
        <v>3.4426211320894823E-2</v>
      </c>
      <c r="AB220" s="101">
        <v>0.29163947734577178</v>
      </c>
      <c r="AC220" s="2" t="s">
        <v>4</v>
      </c>
    </row>
    <row r="221" spans="1:29" ht="12" customHeight="1">
      <c r="A221" s="34" t="s">
        <v>25</v>
      </c>
      <c r="B221" s="54" t="s">
        <v>23</v>
      </c>
      <c r="C221" s="103" t="s">
        <v>106</v>
      </c>
      <c r="D221" s="37">
        <v>1.4443498552144073E-2</v>
      </c>
      <c r="E221" s="104">
        <v>2.2379407277610869E-6</v>
      </c>
      <c r="F221" s="36">
        <v>-0.35363697204635774</v>
      </c>
      <c r="G221" s="105">
        <v>-0.26098891128697538</v>
      </c>
      <c r="V221" s="34" t="s">
        <v>25</v>
      </c>
      <c r="W221" s="54" t="s">
        <v>23</v>
      </c>
      <c r="X221" s="103" t="s">
        <v>142</v>
      </c>
      <c r="Y221" s="37">
        <v>4.0098620575243264E-2</v>
      </c>
      <c r="Z221" s="104">
        <v>5.1496957894186981E-5</v>
      </c>
      <c r="AA221" s="36">
        <v>-0.62826732601243851</v>
      </c>
      <c r="AB221" s="105">
        <v>-0.37105405998756158</v>
      </c>
    </row>
    <row r="222" spans="1:29" ht="12" customHeight="1">
      <c r="A222" s="112"/>
      <c r="B222" s="59" t="s">
        <v>24</v>
      </c>
      <c r="C222" s="113" t="s">
        <v>107</v>
      </c>
      <c r="D222" s="43">
        <v>1.4443498552144073E-2</v>
      </c>
      <c r="E222" s="114">
        <v>1.7376896582753792E-2</v>
      </c>
      <c r="F222" s="42">
        <v>-0.10616392871302444</v>
      </c>
      <c r="G222" s="115">
        <v>-1.3515867953642062E-2</v>
      </c>
      <c r="V222" s="112"/>
      <c r="W222" s="59" t="s">
        <v>24</v>
      </c>
      <c r="X222" s="113" t="s">
        <v>143</v>
      </c>
      <c r="Y222" s="43">
        <v>4.0098620575243264E-2</v>
      </c>
      <c r="Z222" s="114">
        <v>1.8885542906588899E-2</v>
      </c>
      <c r="AA222" s="42">
        <v>-0.29163947734577178</v>
      </c>
      <c r="AB222" s="115">
        <v>-3.4426211320894823E-2</v>
      </c>
    </row>
    <row r="223" spans="1:29" ht="12" customHeight="1">
      <c r="A223" s="165" t="s">
        <v>76</v>
      </c>
      <c r="B223" s="165"/>
      <c r="C223" s="165"/>
      <c r="D223" s="116"/>
      <c r="E223" s="116"/>
      <c r="F223" s="116"/>
      <c r="G223" s="116"/>
      <c r="V223" s="165" t="s">
        <v>76</v>
      </c>
      <c r="W223" s="165"/>
      <c r="X223" s="165"/>
      <c r="Y223" s="116"/>
      <c r="Z223" s="116"/>
      <c r="AA223" s="116"/>
      <c r="AB223" s="116"/>
    </row>
    <row r="225" spans="1:30" ht="12" customHeight="1">
      <c r="A225" s="117" t="s">
        <v>77</v>
      </c>
      <c r="V225" s="117" t="s">
        <v>77</v>
      </c>
    </row>
    <row r="227" spans="1:30" ht="12" customHeight="1">
      <c r="A227" s="168" t="s">
        <v>52</v>
      </c>
      <c r="B227" s="169"/>
      <c r="C227" s="169"/>
      <c r="D227" s="169"/>
      <c r="E227" s="170"/>
      <c r="V227" s="168" t="s">
        <v>52</v>
      </c>
      <c r="W227" s="169"/>
      <c r="X227" s="169"/>
      <c r="Y227" s="169"/>
      <c r="Z227" s="170"/>
    </row>
    <row r="228" spans="1:30" ht="12" customHeight="1">
      <c r="A228" s="82" t="s">
        <v>156</v>
      </c>
      <c r="V228" s="82" t="s">
        <v>156</v>
      </c>
    </row>
    <row r="229" spans="1:30" ht="12" customHeight="1">
      <c r="A229" s="171" t="s">
        <v>30</v>
      </c>
      <c r="B229" s="173" t="s">
        <v>37</v>
      </c>
      <c r="C229" s="166" t="s">
        <v>78</v>
      </c>
      <c r="D229" s="175"/>
      <c r="E229" s="167"/>
      <c r="V229" s="171" t="s">
        <v>30</v>
      </c>
      <c r="W229" s="173" t="s">
        <v>37</v>
      </c>
      <c r="X229" s="166" t="s">
        <v>78</v>
      </c>
      <c r="Y229" s="175"/>
      <c r="Z229" s="167"/>
    </row>
    <row r="230" spans="1:30" ht="12" customHeight="1">
      <c r="A230" s="172"/>
      <c r="B230" s="174"/>
      <c r="C230" s="121" t="s">
        <v>79</v>
      </c>
      <c r="D230" s="122" t="s">
        <v>80</v>
      </c>
      <c r="E230" s="131" t="s">
        <v>91</v>
      </c>
      <c r="V230" s="172"/>
      <c r="W230" s="174"/>
      <c r="X230" s="121" t="s">
        <v>79</v>
      </c>
      <c r="Y230" s="122" t="s">
        <v>80</v>
      </c>
      <c r="Z230" s="131" t="s">
        <v>91</v>
      </c>
    </row>
    <row r="231" spans="1:30" ht="12" customHeight="1">
      <c r="A231" s="28" t="s">
        <v>25</v>
      </c>
      <c r="B231" s="29">
        <v>3</v>
      </c>
      <c r="C231" s="123">
        <v>0.69268705833333344</v>
      </c>
      <c r="D231" s="124"/>
      <c r="E231" s="132"/>
      <c r="V231" s="28" t="s">
        <v>25</v>
      </c>
      <c r="W231" s="29">
        <v>3</v>
      </c>
      <c r="X231" s="123">
        <v>0.50033930699999996</v>
      </c>
      <c r="Y231" s="124"/>
      <c r="Z231" s="132"/>
    </row>
    <row r="232" spans="1:30" ht="12" customHeight="1">
      <c r="A232" s="34" t="s">
        <v>24</v>
      </c>
      <c r="B232" s="35">
        <v>3</v>
      </c>
      <c r="C232" s="74"/>
      <c r="D232" s="125">
        <v>0.75252695666666669</v>
      </c>
      <c r="E232" s="133"/>
      <c r="V232" s="34" t="s">
        <v>24</v>
      </c>
      <c r="W232" s="35">
        <v>3</v>
      </c>
      <c r="X232" s="74"/>
      <c r="Y232" s="125">
        <v>0.66337215133333327</v>
      </c>
      <c r="Z232" s="133"/>
    </row>
    <row r="233" spans="1:30" ht="12" customHeight="1">
      <c r="A233" s="34" t="s">
        <v>23</v>
      </c>
      <c r="B233" s="35">
        <v>3</v>
      </c>
      <c r="C233" s="74"/>
      <c r="D233" s="125"/>
      <c r="E233" s="134">
        <v>1</v>
      </c>
      <c r="V233" s="34" t="s">
        <v>23</v>
      </c>
      <c r="W233" s="35">
        <v>3</v>
      </c>
      <c r="X233" s="74"/>
      <c r="Y233" s="125"/>
      <c r="Z233" s="134">
        <v>1</v>
      </c>
    </row>
    <row r="234" spans="1:30" ht="12" customHeight="1">
      <c r="A234" s="40" t="s">
        <v>51</v>
      </c>
      <c r="B234" s="126"/>
      <c r="C234" s="127">
        <v>1</v>
      </c>
      <c r="D234" s="128">
        <v>1</v>
      </c>
      <c r="E234" s="135">
        <v>1</v>
      </c>
      <c r="V234" s="40" t="s">
        <v>51</v>
      </c>
      <c r="W234" s="126"/>
      <c r="X234" s="127">
        <v>1</v>
      </c>
      <c r="Y234" s="128">
        <v>1</v>
      </c>
      <c r="Z234" s="135">
        <v>1</v>
      </c>
    </row>
    <row r="235" spans="1:30" ht="12" customHeight="1">
      <c r="A235" s="165" t="s">
        <v>81</v>
      </c>
      <c r="B235" s="165"/>
      <c r="C235" s="165"/>
      <c r="D235" s="129"/>
      <c r="V235" s="165" t="s">
        <v>81</v>
      </c>
      <c r="W235" s="165"/>
      <c r="X235" s="165"/>
      <c r="Y235" s="129"/>
    </row>
    <row r="238" spans="1:30" ht="12" customHeight="1">
      <c r="A238" s="193" t="s">
        <v>108</v>
      </c>
      <c r="B238" s="193"/>
      <c r="C238" s="193"/>
      <c r="D238" s="193"/>
      <c r="E238" s="193"/>
      <c r="F238" s="193"/>
      <c r="V238" s="193" t="s">
        <v>144</v>
      </c>
      <c r="W238" s="193"/>
      <c r="X238" s="193"/>
      <c r="Y238" s="193"/>
      <c r="Z238" s="193"/>
      <c r="AA238" s="193"/>
    </row>
    <row r="240" spans="1:30" ht="12" customHeight="1">
      <c r="A240" s="176" t="s">
        <v>35</v>
      </c>
      <c r="B240" s="177"/>
      <c r="C240" s="177"/>
      <c r="D240" s="177"/>
      <c r="E240" s="177"/>
      <c r="F240" s="177"/>
      <c r="G240" s="177"/>
      <c r="H240" s="177"/>
      <c r="I240" s="178"/>
      <c r="V240" s="176" t="s">
        <v>35</v>
      </c>
      <c r="W240" s="177"/>
      <c r="X240" s="177"/>
      <c r="Y240" s="177"/>
      <c r="Z240" s="177"/>
      <c r="AA240" s="177"/>
      <c r="AB240" s="177"/>
      <c r="AC240" s="177"/>
      <c r="AD240" s="178"/>
    </row>
    <row r="241" spans="1:30" ht="12" customHeight="1">
      <c r="A241" s="194" t="s">
        <v>36</v>
      </c>
      <c r="B241" s="173" t="s">
        <v>37</v>
      </c>
      <c r="C241" s="191" t="s">
        <v>38</v>
      </c>
      <c r="D241" s="191" t="s">
        <v>39</v>
      </c>
      <c r="E241" s="191" t="s">
        <v>40</v>
      </c>
      <c r="F241" s="196" t="s">
        <v>41</v>
      </c>
      <c r="G241" s="197"/>
      <c r="H241" s="23" t="s">
        <v>42</v>
      </c>
      <c r="I241" s="24" t="s">
        <v>43</v>
      </c>
      <c r="V241" s="194" t="s">
        <v>36</v>
      </c>
      <c r="W241" s="173" t="s">
        <v>37</v>
      </c>
      <c r="X241" s="191" t="s">
        <v>38</v>
      </c>
      <c r="Y241" s="191" t="s">
        <v>39</v>
      </c>
      <c r="Z241" s="191" t="s">
        <v>40</v>
      </c>
      <c r="AA241" s="196" t="s">
        <v>41</v>
      </c>
      <c r="AB241" s="197"/>
      <c r="AC241" s="23" t="s">
        <v>42</v>
      </c>
      <c r="AD241" s="24" t="s">
        <v>43</v>
      </c>
    </row>
    <row r="242" spans="1:30" ht="12" customHeight="1">
      <c r="A242" s="195"/>
      <c r="B242" s="174"/>
      <c r="C242" s="192"/>
      <c r="D242" s="192"/>
      <c r="E242" s="192"/>
      <c r="F242" s="25" t="s">
        <v>44</v>
      </c>
      <c r="G242" s="25" t="s">
        <v>45</v>
      </c>
      <c r="H242" s="26"/>
      <c r="I242" s="27"/>
      <c r="V242" s="195"/>
      <c r="W242" s="174"/>
      <c r="X242" s="192"/>
      <c r="Y242" s="192"/>
      <c r="Z242" s="192"/>
      <c r="AA242" s="25" t="s">
        <v>44</v>
      </c>
      <c r="AB242" s="25" t="s">
        <v>45</v>
      </c>
      <c r="AC242" s="26"/>
      <c r="AD242" s="27"/>
    </row>
    <row r="243" spans="1:30" ht="12" customHeight="1">
      <c r="A243" s="28" t="s">
        <v>23</v>
      </c>
      <c r="B243" s="136">
        <v>3</v>
      </c>
      <c r="C243" s="137">
        <v>1</v>
      </c>
      <c r="D243" s="138">
        <v>1.4473437822611459E-2</v>
      </c>
      <c r="E243" s="138">
        <v>8.3562432229840368E-3</v>
      </c>
      <c r="F243" s="137">
        <v>0.9640459872861773</v>
      </c>
      <c r="G243" s="137">
        <v>1.0359540127138227</v>
      </c>
      <c r="H243" s="139">
        <v>0.98844527999999998</v>
      </c>
      <c r="I243" s="140">
        <v>1.016234259</v>
      </c>
      <c r="V243" s="28" t="s">
        <v>23</v>
      </c>
      <c r="W243" s="136">
        <v>3</v>
      </c>
      <c r="X243" s="137">
        <v>1.0000000003333334</v>
      </c>
      <c r="Y243" s="138">
        <v>9.3655224625047176E-2</v>
      </c>
      <c r="Z243" s="138">
        <v>5.4071869148285857E-2</v>
      </c>
      <c r="AA243" s="137">
        <v>0.76734752493980529</v>
      </c>
      <c r="AB243" s="137">
        <v>1.2326524757268613</v>
      </c>
      <c r="AC243" s="139">
        <v>0.90906294099999996</v>
      </c>
      <c r="AD243" s="140">
        <v>1.09615521</v>
      </c>
    </row>
    <row r="244" spans="1:30" ht="12" customHeight="1">
      <c r="A244" s="34" t="s">
        <v>24</v>
      </c>
      <c r="B244" s="141">
        <v>3</v>
      </c>
      <c r="C244" s="142">
        <v>0.84343881499999995</v>
      </c>
      <c r="D244" s="143">
        <v>4.038805725707198E-2</v>
      </c>
      <c r="E244" s="143">
        <v>2.3318055729416528E-2</v>
      </c>
      <c r="F244" s="142">
        <v>0.74310931886337572</v>
      </c>
      <c r="G244" s="142">
        <v>0.94376831113662418</v>
      </c>
      <c r="H244" s="144">
        <v>0.79732124000000004</v>
      </c>
      <c r="I244" s="145">
        <v>0.87250360999999999</v>
      </c>
      <c r="V244" s="34" t="s">
        <v>24</v>
      </c>
      <c r="W244" s="141">
        <v>3</v>
      </c>
      <c r="X244" s="142">
        <v>0.73344129400000002</v>
      </c>
      <c r="Y244" s="143">
        <v>1.841629549686798E-2</v>
      </c>
      <c r="Z244" s="143">
        <v>1.0632653162592421E-2</v>
      </c>
      <c r="AA244" s="142">
        <v>0.68769267984549243</v>
      </c>
      <c r="AB244" s="142">
        <v>0.77918990815450762</v>
      </c>
      <c r="AC244" s="144">
        <v>0.71819727799999999</v>
      </c>
      <c r="AD244" s="145">
        <v>0.75390366499999995</v>
      </c>
    </row>
    <row r="245" spans="1:30" ht="12" customHeight="1">
      <c r="A245" s="34" t="s">
        <v>25</v>
      </c>
      <c r="B245" s="141">
        <v>3</v>
      </c>
      <c r="C245" s="142">
        <v>0.92501291133333341</v>
      </c>
      <c r="D245" s="143">
        <v>4.1778504822676553E-2</v>
      </c>
      <c r="E245" s="143">
        <v>2.4120831005712388E-2</v>
      </c>
      <c r="F245" s="142">
        <v>0.82122935196277946</v>
      </c>
      <c r="G245" s="142">
        <v>1.0287964707038872</v>
      </c>
      <c r="H245" s="144">
        <v>0.88468330699999997</v>
      </c>
      <c r="I245" s="145">
        <v>0.96810337000000002</v>
      </c>
      <c r="V245" s="34" t="s">
        <v>25</v>
      </c>
      <c r="W245" s="141">
        <v>3</v>
      </c>
      <c r="X245" s="142">
        <v>0.70835501933333334</v>
      </c>
      <c r="Y245" s="143">
        <v>9.8196496278989895E-3</v>
      </c>
      <c r="Z245" s="143">
        <v>5.6693773560152908E-3</v>
      </c>
      <c r="AA245" s="142">
        <v>0.68396165737649439</v>
      </c>
      <c r="AB245" s="142">
        <v>0.73274838129017228</v>
      </c>
      <c r="AC245" s="144">
        <v>0.69855813600000005</v>
      </c>
      <c r="AD245" s="145">
        <v>0.71819727799999999</v>
      </c>
    </row>
    <row r="246" spans="1:30" ht="12" customHeight="1">
      <c r="A246" s="40" t="s">
        <v>46</v>
      </c>
      <c r="B246" s="146">
        <v>9</v>
      </c>
      <c r="C246" s="147">
        <v>0.92281724211111127</v>
      </c>
      <c r="D246" s="148">
        <v>7.4129143544521825E-2</v>
      </c>
      <c r="E246" s="148">
        <v>2.4709714514840608E-2</v>
      </c>
      <c r="F246" s="147">
        <v>0.8658365382602986</v>
      </c>
      <c r="G246" s="147">
        <v>0.97979794596192393</v>
      </c>
      <c r="H246" s="149">
        <v>0.79732124000000004</v>
      </c>
      <c r="I246" s="150">
        <v>1.016234259</v>
      </c>
      <c r="V246" s="40" t="s">
        <v>46</v>
      </c>
      <c r="W246" s="146">
        <v>9</v>
      </c>
      <c r="X246" s="147">
        <v>0.81393210455555554</v>
      </c>
      <c r="Y246" s="148">
        <v>0.14796681771501316</v>
      </c>
      <c r="Z246" s="148">
        <v>4.9322272571671051E-2</v>
      </c>
      <c r="AA246" s="147">
        <v>0.70019474004786286</v>
      </c>
      <c r="AB246" s="147">
        <v>0.92766946906324821</v>
      </c>
      <c r="AC246" s="149">
        <v>0.69855813600000005</v>
      </c>
      <c r="AD246" s="150">
        <v>1.09615521</v>
      </c>
    </row>
    <row r="247" spans="1:30" ht="12" customHeight="1">
      <c r="A247" s="46"/>
      <c r="B247" s="46"/>
      <c r="C247" s="46"/>
      <c r="D247" s="46"/>
      <c r="E247" s="46"/>
      <c r="F247" s="46"/>
      <c r="G247" s="46"/>
      <c r="H247" s="46"/>
      <c r="I247" s="46"/>
      <c r="V247" s="46"/>
      <c r="W247" s="46"/>
      <c r="X247" s="46"/>
      <c r="Y247" s="46"/>
      <c r="Z247" s="46"/>
      <c r="AA247" s="46"/>
      <c r="AB247" s="46"/>
      <c r="AC247" s="46"/>
      <c r="AD247" s="46"/>
    </row>
    <row r="248" spans="1:30" ht="12" customHeight="1">
      <c r="A248" s="176" t="s">
        <v>47</v>
      </c>
      <c r="B248" s="177"/>
      <c r="C248" s="177"/>
      <c r="D248" s="177"/>
      <c r="E248" s="177"/>
      <c r="F248" s="178"/>
      <c r="G248" s="46"/>
      <c r="H248" s="46"/>
      <c r="I248" s="46"/>
      <c r="V248" s="176" t="s">
        <v>47</v>
      </c>
      <c r="W248" s="177"/>
      <c r="X248" s="177"/>
      <c r="Y248" s="177"/>
      <c r="Z248" s="177"/>
      <c r="AA248" s="178"/>
      <c r="AB248" s="46"/>
      <c r="AC248" s="46"/>
      <c r="AD248" s="46"/>
    </row>
    <row r="249" spans="1:30" ht="12" customHeight="1">
      <c r="A249" s="179" t="s">
        <v>36</v>
      </c>
      <c r="B249" s="180"/>
      <c r="C249" s="47" t="s">
        <v>48</v>
      </c>
      <c r="D249" s="48" t="s">
        <v>49</v>
      </c>
      <c r="E249" s="48" t="s">
        <v>50</v>
      </c>
      <c r="F249" s="49" t="s">
        <v>51</v>
      </c>
      <c r="G249" s="46"/>
      <c r="H249" s="46"/>
      <c r="I249" s="46"/>
      <c r="V249" s="179" t="s">
        <v>36</v>
      </c>
      <c r="W249" s="180"/>
      <c r="X249" s="47" t="s">
        <v>48</v>
      </c>
      <c r="Y249" s="48" t="s">
        <v>49</v>
      </c>
      <c r="Z249" s="48" t="s">
        <v>50</v>
      </c>
      <c r="AA249" s="49" t="s">
        <v>51</v>
      </c>
      <c r="AB249" s="46"/>
      <c r="AC249" s="46"/>
      <c r="AD249" s="46"/>
    </row>
    <row r="250" spans="1:30" ht="12" customHeight="1">
      <c r="A250" s="181" t="s">
        <v>52</v>
      </c>
      <c r="B250" s="50" t="s">
        <v>53</v>
      </c>
      <c r="C250" s="51">
        <v>1.4341152896846106</v>
      </c>
      <c r="D250" s="52">
        <v>2</v>
      </c>
      <c r="E250" s="52">
        <v>6</v>
      </c>
      <c r="F250" s="53">
        <v>0.30970115257946018</v>
      </c>
      <c r="G250" s="46"/>
      <c r="H250" s="46"/>
      <c r="I250" s="46"/>
      <c r="V250" s="181" t="s">
        <v>52</v>
      </c>
      <c r="W250" s="50" t="s">
        <v>53</v>
      </c>
      <c r="X250" s="51">
        <v>3.2828743886526479</v>
      </c>
      <c r="Y250" s="52">
        <v>2</v>
      </c>
      <c r="Z250" s="52">
        <v>6</v>
      </c>
      <c r="AA250" s="53">
        <v>0.1088650892245587</v>
      </c>
      <c r="AB250" s="46"/>
      <c r="AC250" s="46"/>
      <c r="AD250" s="46"/>
    </row>
    <row r="251" spans="1:30" ht="12" customHeight="1">
      <c r="A251" s="182"/>
      <c r="B251" s="54" t="s">
        <v>54</v>
      </c>
      <c r="C251" s="55">
        <v>0.49099362531346308</v>
      </c>
      <c r="D251" s="56">
        <v>2</v>
      </c>
      <c r="E251" s="56">
        <v>6</v>
      </c>
      <c r="F251" s="57">
        <v>0.63462415306735354</v>
      </c>
      <c r="G251" s="46"/>
      <c r="H251" s="46"/>
      <c r="I251" s="46"/>
      <c r="V251" s="182"/>
      <c r="W251" s="54" t="s">
        <v>54</v>
      </c>
      <c r="X251" s="55">
        <v>2.686082094725931</v>
      </c>
      <c r="Y251" s="56">
        <v>2</v>
      </c>
      <c r="Z251" s="56">
        <v>6</v>
      </c>
      <c r="AA251" s="57">
        <v>0.14686705524355664</v>
      </c>
      <c r="AB251" s="46"/>
      <c r="AC251" s="46"/>
      <c r="AD251" s="46"/>
    </row>
    <row r="252" spans="1:30" ht="12" customHeight="1">
      <c r="A252" s="182"/>
      <c r="B252" s="54" t="s">
        <v>55</v>
      </c>
      <c r="C252" s="55">
        <v>0.49099362531346308</v>
      </c>
      <c r="D252" s="56">
        <v>2</v>
      </c>
      <c r="E252" s="58">
        <v>4.1215695937967363</v>
      </c>
      <c r="F252" s="57">
        <v>0.64378063018448373</v>
      </c>
      <c r="G252" s="46"/>
      <c r="H252" s="46"/>
      <c r="I252" s="46"/>
      <c r="V252" s="182"/>
      <c r="W252" s="54" t="s">
        <v>55</v>
      </c>
      <c r="X252" s="55">
        <v>2.686082094725931</v>
      </c>
      <c r="Y252" s="56">
        <v>2</v>
      </c>
      <c r="Z252" s="58">
        <v>2.2697057738959567</v>
      </c>
      <c r="AA252" s="57">
        <v>0.25215722746434927</v>
      </c>
      <c r="AB252" s="46"/>
      <c r="AC252" s="46"/>
      <c r="AD252" s="46"/>
    </row>
    <row r="253" spans="1:30" ht="12" customHeight="1">
      <c r="A253" s="183"/>
      <c r="B253" s="59" t="s">
        <v>56</v>
      </c>
      <c r="C253" s="60">
        <v>1.3492791287233348</v>
      </c>
      <c r="D253" s="61">
        <v>2</v>
      </c>
      <c r="E253" s="61">
        <v>6</v>
      </c>
      <c r="F253" s="62">
        <v>0.32817985728776944</v>
      </c>
      <c r="G253" s="46"/>
      <c r="H253" s="46"/>
      <c r="I253" s="46"/>
      <c r="V253" s="183"/>
      <c r="W253" s="59" t="s">
        <v>56</v>
      </c>
      <c r="X253" s="60">
        <v>3.2485904393343672</v>
      </c>
      <c r="Y253" s="61">
        <v>2</v>
      </c>
      <c r="Z253" s="61">
        <v>6</v>
      </c>
      <c r="AA253" s="62">
        <v>0.11066685910727043</v>
      </c>
      <c r="AB253" s="46"/>
      <c r="AC253" s="46"/>
      <c r="AD253" s="46"/>
    </row>
    <row r="255" spans="1:30" ht="12" customHeight="1">
      <c r="A255" s="184" t="s">
        <v>57</v>
      </c>
      <c r="B255" s="185"/>
      <c r="C255" s="185"/>
      <c r="D255" s="185"/>
      <c r="E255" s="185"/>
      <c r="F255" s="186"/>
      <c r="V255" s="184" t="s">
        <v>57</v>
      </c>
      <c r="W255" s="185"/>
      <c r="X255" s="185"/>
      <c r="Y255" s="185"/>
      <c r="Z255" s="185"/>
      <c r="AA255" s="186"/>
    </row>
    <row r="256" spans="1:30" ht="12" customHeight="1">
      <c r="A256" s="63" t="s">
        <v>36</v>
      </c>
      <c r="B256" s="64" t="s">
        <v>58</v>
      </c>
      <c r="C256" s="65" t="s">
        <v>59</v>
      </c>
      <c r="D256" s="65" t="s">
        <v>60</v>
      </c>
      <c r="E256" s="65" t="s">
        <v>61</v>
      </c>
      <c r="F256" s="66" t="s">
        <v>51</v>
      </c>
      <c r="V256" s="63" t="s">
        <v>36</v>
      </c>
      <c r="W256" s="64" t="s">
        <v>58</v>
      </c>
      <c r="X256" s="65" t="s">
        <v>59</v>
      </c>
      <c r="Y256" s="65" t="s">
        <v>60</v>
      </c>
      <c r="Z256" s="65" t="s">
        <v>61</v>
      </c>
      <c r="AA256" s="66" t="s">
        <v>51</v>
      </c>
    </row>
    <row r="257" spans="1:29" ht="12" customHeight="1">
      <c r="A257" s="67" t="s">
        <v>62</v>
      </c>
      <c r="B257" s="51">
        <v>3.6788801307906717E-2</v>
      </c>
      <c r="C257" s="68">
        <v>2</v>
      </c>
      <c r="D257" s="69">
        <v>1.8394400653953358E-2</v>
      </c>
      <c r="E257" s="69">
        <v>15.388000620807894</v>
      </c>
      <c r="F257" s="70">
        <v>4.3427040620684504E-3</v>
      </c>
      <c r="G257" s="2" t="s">
        <v>2</v>
      </c>
      <c r="V257" s="67" t="s">
        <v>62</v>
      </c>
      <c r="W257" s="51">
        <v>0.15673966004124207</v>
      </c>
      <c r="X257" s="68">
        <v>2</v>
      </c>
      <c r="Y257" s="69">
        <v>7.8369830020621034E-2</v>
      </c>
      <c r="Z257" s="69">
        <v>25.536264466318691</v>
      </c>
      <c r="AA257" s="70">
        <v>1.1619097615104587E-3</v>
      </c>
      <c r="AB257" s="2" t="s">
        <v>2</v>
      </c>
    </row>
    <row r="258" spans="1:29" ht="12" customHeight="1">
      <c r="A258" s="71" t="s">
        <v>63</v>
      </c>
      <c r="B258" s="55">
        <v>7.1722380732478653E-3</v>
      </c>
      <c r="C258" s="72">
        <v>6</v>
      </c>
      <c r="D258" s="73">
        <v>1.1953730122079775E-3</v>
      </c>
      <c r="E258" s="74"/>
      <c r="F258" s="75"/>
      <c r="V258" s="71" t="s">
        <v>63</v>
      </c>
      <c r="W258" s="55">
        <v>1.8413773116421402E-2</v>
      </c>
      <c r="X258" s="72">
        <v>6</v>
      </c>
      <c r="Y258" s="73">
        <v>3.0689621860702336E-3</v>
      </c>
      <c r="Z258" s="74"/>
      <c r="AA258" s="75"/>
    </row>
    <row r="259" spans="1:29" ht="12" customHeight="1">
      <c r="A259" s="40" t="s">
        <v>46</v>
      </c>
      <c r="B259" s="60">
        <v>4.396103938115458E-2</v>
      </c>
      <c r="C259" s="76">
        <v>8</v>
      </c>
      <c r="D259" s="77"/>
      <c r="E259" s="77"/>
      <c r="F259" s="78"/>
      <c r="V259" s="40" t="s">
        <v>46</v>
      </c>
      <c r="W259" s="60">
        <v>0.17515343315766346</v>
      </c>
      <c r="X259" s="76">
        <v>8</v>
      </c>
      <c r="Y259" s="77"/>
      <c r="Z259" s="77"/>
      <c r="AA259" s="78"/>
    </row>
    <row r="261" spans="1:29" ht="12" customHeight="1">
      <c r="A261" s="79" t="s">
        <v>64</v>
      </c>
      <c r="V261" s="79" t="s">
        <v>64</v>
      </c>
    </row>
    <row r="263" spans="1:29" ht="12" customHeight="1">
      <c r="A263" s="168" t="s">
        <v>65</v>
      </c>
      <c r="B263" s="169"/>
      <c r="C263" s="169"/>
      <c r="D263" s="169"/>
      <c r="E263" s="169"/>
      <c r="F263" s="169"/>
      <c r="G263" s="170"/>
      <c r="V263" s="168" t="s">
        <v>65</v>
      </c>
      <c r="W263" s="169"/>
      <c r="X263" s="169"/>
      <c r="Y263" s="169"/>
      <c r="Z263" s="169"/>
      <c r="AA263" s="169"/>
      <c r="AB263" s="170"/>
    </row>
    <row r="264" spans="1:29" ht="12" customHeight="1">
      <c r="A264" s="80" t="s">
        <v>66</v>
      </c>
      <c r="B264" s="81"/>
      <c r="V264" s="80" t="s">
        <v>66</v>
      </c>
      <c r="W264" s="81"/>
    </row>
    <row r="265" spans="1:29" ht="12" customHeight="1">
      <c r="A265" s="82" t="s">
        <v>67</v>
      </c>
      <c r="B265" s="83"/>
      <c r="V265" s="82" t="s">
        <v>67</v>
      </c>
      <c r="W265" s="83"/>
    </row>
    <row r="266" spans="1:29" ht="12" customHeight="1">
      <c r="A266" s="187" t="s">
        <v>109</v>
      </c>
      <c r="B266" s="171" t="s">
        <v>110</v>
      </c>
      <c r="C266" s="189" t="s">
        <v>70</v>
      </c>
      <c r="D266" s="191" t="s">
        <v>40</v>
      </c>
      <c r="E266" s="191" t="s">
        <v>51</v>
      </c>
      <c r="F266" s="166" t="s">
        <v>71</v>
      </c>
      <c r="G266" s="167"/>
      <c r="V266" s="187" t="s">
        <v>109</v>
      </c>
      <c r="W266" s="171" t="s">
        <v>110</v>
      </c>
      <c r="X266" s="189" t="s">
        <v>70</v>
      </c>
      <c r="Y266" s="191" t="s">
        <v>40</v>
      </c>
      <c r="Z266" s="191" t="s">
        <v>51</v>
      </c>
      <c r="AA266" s="166" t="s">
        <v>71</v>
      </c>
      <c r="AB266" s="167"/>
    </row>
    <row r="267" spans="1:29" ht="12" customHeight="1">
      <c r="A267" s="188"/>
      <c r="B267" s="172"/>
      <c r="C267" s="190"/>
      <c r="D267" s="192"/>
      <c r="E267" s="192"/>
      <c r="F267" s="25" t="s">
        <v>44</v>
      </c>
      <c r="G267" s="90" t="s">
        <v>45</v>
      </c>
      <c r="V267" s="188"/>
      <c r="W267" s="172"/>
      <c r="X267" s="190"/>
      <c r="Y267" s="192"/>
      <c r="Z267" s="192"/>
      <c r="AA267" s="25" t="s">
        <v>44</v>
      </c>
      <c r="AB267" s="90" t="s">
        <v>45</v>
      </c>
    </row>
    <row r="268" spans="1:29" ht="12" customHeight="1">
      <c r="A268" s="91" t="s">
        <v>23</v>
      </c>
      <c r="B268" s="92" t="s">
        <v>24</v>
      </c>
      <c r="C268" s="93" t="s">
        <v>111</v>
      </c>
      <c r="D268" s="31">
        <v>2.8229689007709332E-2</v>
      </c>
      <c r="E268" s="94">
        <v>4.3491396564062403E-3</v>
      </c>
      <c r="F268" s="30">
        <v>6.6021281078436841E-2</v>
      </c>
      <c r="G268" s="95">
        <v>0.24710108892156324</v>
      </c>
      <c r="H268" s="2" t="s">
        <v>2</v>
      </c>
      <c r="V268" s="91" t="s">
        <v>23</v>
      </c>
      <c r="W268" s="92" t="s">
        <v>24</v>
      </c>
      <c r="X268" s="93" t="s">
        <v>145</v>
      </c>
      <c r="Y268" s="31">
        <v>4.5232452848740022E-2</v>
      </c>
      <c r="Z268" s="94">
        <v>3.1971273549298252E-3</v>
      </c>
      <c r="AA268" s="30">
        <v>0.12148654723362981</v>
      </c>
      <c r="AB268" s="95">
        <v>0.41163086543303684</v>
      </c>
      <c r="AC268" s="2" t="s">
        <v>2</v>
      </c>
    </row>
    <row r="269" spans="1:29" ht="12" customHeight="1">
      <c r="A269" s="34"/>
      <c r="B269" s="96" t="s">
        <v>25</v>
      </c>
      <c r="C269" s="97">
        <v>7.498708866666659E-2</v>
      </c>
      <c r="D269" s="98">
        <v>2.8229689007709332E-2</v>
      </c>
      <c r="E269" s="99">
        <v>9.7055403247889874E-2</v>
      </c>
      <c r="F269" s="100">
        <v>-1.5552815254896615E-2</v>
      </c>
      <c r="G269" s="101">
        <v>0.16552699258822978</v>
      </c>
      <c r="V269" s="34"/>
      <c r="W269" s="96" t="s">
        <v>25</v>
      </c>
      <c r="X269" s="97" t="s">
        <v>146</v>
      </c>
      <c r="Y269" s="98">
        <v>4.5232452848740022E-2</v>
      </c>
      <c r="Z269" s="99">
        <v>2.0062221792671938E-3</v>
      </c>
      <c r="AA269" s="100">
        <v>0.1465728219002965</v>
      </c>
      <c r="AB269" s="101">
        <v>0.43671714009970353</v>
      </c>
      <c r="AC269" s="2" t="s">
        <v>2</v>
      </c>
    </row>
    <row r="270" spans="1:29" ht="12" customHeight="1">
      <c r="A270" s="102" t="s">
        <v>24</v>
      </c>
      <c r="B270" s="54" t="s">
        <v>23</v>
      </c>
      <c r="C270" s="103" t="s">
        <v>112</v>
      </c>
      <c r="D270" s="37">
        <v>2.8229689007709332E-2</v>
      </c>
      <c r="E270" s="104">
        <v>4.3491396564062403E-3</v>
      </c>
      <c r="F270" s="36">
        <v>-0.24710108892156324</v>
      </c>
      <c r="G270" s="105">
        <v>-6.6021281078436841E-2</v>
      </c>
      <c r="V270" s="102" t="s">
        <v>24</v>
      </c>
      <c r="W270" s="54" t="s">
        <v>23</v>
      </c>
      <c r="X270" s="103" t="s">
        <v>147</v>
      </c>
      <c r="Y270" s="37">
        <v>4.5232452848740022E-2</v>
      </c>
      <c r="Z270" s="104">
        <v>3.1971273549298252E-3</v>
      </c>
      <c r="AA270" s="36">
        <v>-0.41163086543303684</v>
      </c>
      <c r="AB270" s="105">
        <v>-0.12148654723362981</v>
      </c>
    </row>
    <row r="271" spans="1:29" ht="12" customHeight="1">
      <c r="A271" s="34"/>
      <c r="B271" s="107" t="s">
        <v>25</v>
      </c>
      <c r="C271" s="108">
        <v>-8.1574096333333457E-2</v>
      </c>
      <c r="D271" s="98">
        <v>2.8229689007709332E-2</v>
      </c>
      <c r="E271" s="109">
        <v>7.309501907961298E-2</v>
      </c>
      <c r="F271" s="100">
        <v>-0.17211400025489665</v>
      </c>
      <c r="G271" s="101">
        <v>8.9658075882297489E-3</v>
      </c>
      <c r="V271" s="34"/>
      <c r="W271" s="107" t="s">
        <v>25</v>
      </c>
      <c r="X271" s="108">
        <v>2.5086274666666686E-2</v>
      </c>
      <c r="Y271" s="98">
        <v>4.5232452848740022E-2</v>
      </c>
      <c r="Z271" s="109">
        <v>0.86072299233355121</v>
      </c>
      <c r="AA271" s="100">
        <v>-0.11998588443303684</v>
      </c>
      <c r="AB271" s="101">
        <v>0.17015843376637022</v>
      </c>
      <c r="AC271" s="2" t="s">
        <v>4</v>
      </c>
    </row>
    <row r="272" spans="1:29" ht="12" customHeight="1">
      <c r="A272" s="34" t="s">
        <v>25</v>
      </c>
      <c r="B272" s="54" t="s">
        <v>23</v>
      </c>
      <c r="C272" s="103">
        <v>-7.498708866666659E-2</v>
      </c>
      <c r="D272" s="37">
        <v>2.8229689007709332E-2</v>
      </c>
      <c r="E272" s="104">
        <v>9.7055403247889874E-2</v>
      </c>
      <c r="F272" s="36">
        <v>-0.16552699258822978</v>
      </c>
      <c r="G272" s="105">
        <v>1.5552815254896615E-2</v>
      </c>
      <c r="V272" s="34" t="s">
        <v>25</v>
      </c>
      <c r="W272" s="54" t="s">
        <v>23</v>
      </c>
      <c r="X272" s="103" t="s">
        <v>148</v>
      </c>
      <c r="Y272" s="37">
        <v>4.5232452848740022E-2</v>
      </c>
      <c r="Z272" s="104">
        <v>2.0062221792671938E-3</v>
      </c>
      <c r="AA272" s="36">
        <v>-0.43671714009970353</v>
      </c>
      <c r="AB272" s="105">
        <v>-0.1465728219002965</v>
      </c>
    </row>
    <row r="273" spans="1:28" ht="12" customHeight="1">
      <c r="A273" s="112"/>
      <c r="B273" s="59" t="s">
        <v>24</v>
      </c>
      <c r="C273" s="113">
        <v>8.1574096333333457E-2</v>
      </c>
      <c r="D273" s="43">
        <v>2.8229689007709332E-2</v>
      </c>
      <c r="E273" s="114">
        <v>7.309501907961298E-2</v>
      </c>
      <c r="F273" s="42">
        <v>-8.9658075882297489E-3</v>
      </c>
      <c r="G273" s="115">
        <v>0.17211400025489665</v>
      </c>
      <c r="V273" s="112"/>
      <c r="W273" s="59" t="s">
        <v>24</v>
      </c>
      <c r="X273" s="113">
        <v>-2.5086274666666686E-2</v>
      </c>
      <c r="Y273" s="43">
        <v>4.5232452848740022E-2</v>
      </c>
      <c r="Z273" s="114">
        <v>0.86072299233355121</v>
      </c>
      <c r="AA273" s="42">
        <v>-0.17015843376637022</v>
      </c>
      <c r="AB273" s="115">
        <v>0.11998588443303684</v>
      </c>
    </row>
    <row r="274" spans="1:28" ht="12" customHeight="1">
      <c r="A274" s="165" t="s">
        <v>76</v>
      </c>
      <c r="B274" s="165"/>
      <c r="C274" s="165"/>
      <c r="D274" s="116"/>
      <c r="E274" s="116"/>
      <c r="F274" s="116"/>
      <c r="G274" s="116"/>
      <c r="V274" s="165" t="s">
        <v>76</v>
      </c>
      <c r="W274" s="165"/>
      <c r="X274" s="165"/>
      <c r="Y274" s="116"/>
      <c r="Z274" s="116"/>
      <c r="AA274" s="116"/>
      <c r="AB274" s="116"/>
    </row>
    <row r="276" spans="1:28" ht="12" customHeight="1">
      <c r="A276" s="117" t="s">
        <v>77</v>
      </c>
      <c r="V276" s="117" t="s">
        <v>77</v>
      </c>
    </row>
    <row r="278" spans="1:28" ht="12" customHeight="1">
      <c r="A278" s="168" t="s">
        <v>52</v>
      </c>
      <c r="B278" s="169"/>
      <c r="C278" s="169"/>
      <c r="D278" s="170"/>
      <c r="E278" s="152"/>
      <c r="V278" s="168" t="s">
        <v>52</v>
      </c>
      <c r="W278" s="169"/>
      <c r="X278" s="169"/>
      <c r="Y278" s="170"/>
      <c r="Z278" s="152"/>
    </row>
    <row r="279" spans="1:28" ht="12" customHeight="1">
      <c r="A279" s="82" t="s">
        <v>156</v>
      </c>
      <c r="V279" s="82" t="s">
        <v>156</v>
      </c>
    </row>
    <row r="280" spans="1:28" ht="12" customHeight="1">
      <c r="A280" s="171" t="s">
        <v>31</v>
      </c>
      <c r="B280" s="173" t="s">
        <v>37</v>
      </c>
      <c r="C280" s="166" t="s">
        <v>78</v>
      </c>
      <c r="D280" s="167"/>
      <c r="E280" s="153"/>
      <c r="V280" s="171" t="s">
        <v>31</v>
      </c>
      <c r="W280" s="173" t="s">
        <v>37</v>
      </c>
      <c r="X280" s="166" t="s">
        <v>78</v>
      </c>
      <c r="Y280" s="167"/>
      <c r="Z280" s="153"/>
    </row>
    <row r="281" spans="1:28" ht="12" customHeight="1">
      <c r="A281" s="172"/>
      <c r="B281" s="174"/>
      <c r="C281" s="121" t="s">
        <v>79</v>
      </c>
      <c r="D281" s="154" t="s">
        <v>80</v>
      </c>
      <c r="E281" s="155"/>
      <c r="V281" s="172"/>
      <c r="W281" s="174"/>
      <c r="X281" s="121" t="s">
        <v>79</v>
      </c>
      <c r="Y281" s="154" t="s">
        <v>80</v>
      </c>
      <c r="Z281" s="155"/>
    </row>
    <row r="282" spans="1:28" ht="12" customHeight="1">
      <c r="A282" s="28" t="s">
        <v>24</v>
      </c>
      <c r="B282" s="29">
        <v>3</v>
      </c>
      <c r="C282" s="123">
        <v>0.84343881499999995</v>
      </c>
      <c r="D282" s="156"/>
      <c r="E282" s="157"/>
      <c r="V282" s="28" t="s">
        <v>25</v>
      </c>
      <c r="W282" s="29">
        <v>3</v>
      </c>
      <c r="X282" s="123">
        <v>0.70835501933333334</v>
      </c>
      <c r="Y282" s="156"/>
      <c r="Z282" s="157"/>
    </row>
    <row r="283" spans="1:28" ht="12" customHeight="1">
      <c r="A283" s="34" t="s">
        <v>25</v>
      </c>
      <c r="B283" s="35">
        <v>3</v>
      </c>
      <c r="C283" s="74">
        <v>0.92501291133333341</v>
      </c>
      <c r="D283" s="158">
        <v>0.92501291133333341</v>
      </c>
      <c r="E283" s="159"/>
      <c r="V283" s="34" t="s">
        <v>24</v>
      </c>
      <c r="W283" s="35">
        <v>3</v>
      </c>
      <c r="X283" s="74">
        <v>0.73344129400000002</v>
      </c>
      <c r="Y283" s="158"/>
      <c r="Z283" s="159"/>
    </row>
    <row r="284" spans="1:28" ht="12" customHeight="1">
      <c r="A284" s="34" t="s">
        <v>23</v>
      </c>
      <c r="B284" s="35">
        <v>3</v>
      </c>
      <c r="C284" s="74"/>
      <c r="D284" s="158">
        <v>1</v>
      </c>
      <c r="E284" s="160"/>
      <c r="V284" s="34" t="s">
        <v>23</v>
      </c>
      <c r="W284" s="35">
        <v>3</v>
      </c>
      <c r="X284" s="74"/>
      <c r="Y284" s="158">
        <v>1.0000000003333334</v>
      </c>
      <c r="Z284" s="160"/>
    </row>
    <row r="285" spans="1:28" ht="12" customHeight="1">
      <c r="A285" s="40" t="s">
        <v>51</v>
      </c>
      <c r="B285" s="126"/>
      <c r="C285" s="127">
        <v>7.309501907961298E-2</v>
      </c>
      <c r="D285" s="161">
        <v>9.7055403247889874E-2</v>
      </c>
      <c r="E285" s="162"/>
      <c r="V285" s="40" t="s">
        <v>51</v>
      </c>
      <c r="W285" s="126"/>
      <c r="X285" s="127">
        <v>0.86072299233355121</v>
      </c>
      <c r="Y285" s="161">
        <v>1</v>
      </c>
      <c r="Z285" s="162"/>
    </row>
    <row r="286" spans="1:28" ht="12" customHeight="1">
      <c r="A286" s="165" t="s">
        <v>81</v>
      </c>
      <c r="B286" s="165"/>
      <c r="C286" s="165"/>
      <c r="D286" s="163"/>
      <c r="E286" s="164"/>
      <c r="V286" s="165" t="s">
        <v>81</v>
      </c>
      <c r="W286" s="165"/>
      <c r="X286" s="165"/>
      <c r="Y286" s="163"/>
      <c r="Z286" s="164"/>
    </row>
    <row r="289" spans="1:30" ht="12" customHeight="1">
      <c r="A289" s="193" t="s">
        <v>113</v>
      </c>
      <c r="B289" s="193"/>
      <c r="C289" s="193"/>
      <c r="D289" s="193"/>
      <c r="E289" s="193"/>
      <c r="F289" s="193"/>
      <c r="V289" s="193" t="s">
        <v>149</v>
      </c>
      <c r="W289" s="193"/>
      <c r="X289" s="193"/>
      <c r="Y289" s="193"/>
      <c r="Z289" s="193"/>
      <c r="AA289" s="193"/>
    </row>
    <row r="291" spans="1:30" ht="12" customHeight="1">
      <c r="A291" s="176" t="s">
        <v>35</v>
      </c>
      <c r="B291" s="177"/>
      <c r="C291" s="177"/>
      <c r="D291" s="177"/>
      <c r="E291" s="177"/>
      <c r="F291" s="177"/>
      <c r="G291" s="177"/>
      <c r="H291" s="177"/>
      <c r="I291" s="178"/>
      <c r="V291" s="176" t="s">
        <v>35</v>
      </c>
      <c r="W291" s="177"/>
      <c r="X291" s="177"/>
      <c r="Y291" s="177"/>
      <c r="Z291" s="177"/>
      <c r="AA291" s="177"/>
      <c r="AB291" s="177"/>
      <c r="AC291" s="177"/>
      <c r="AD291" s="178"/>
    </row>
    <row r="292" spans="1:30" ht="12" customHeight="1">
      <c r="A292" s="194" t="s">
        <v>36</v>
      </c>
      <c r="B292" s="173" t="s">
        <v>37</v>
      </c>
      <c r="C292" s="191" t="s">
        <v>38</v>
      </c>
      <c r="D292" s="191" t="s">
        <v>39</v>
      </c>
      <c r="E292" s="191" t="s">
        <v>40</v>
      </c>
      <c r="F292" s="196" t="s">
        <v>41</v>
      </c>
      <c r="G292" s="197"/>
      <c r="H292" s="23" t="s">
        <v>42</v>
      </c>
      <c r="I292" s="24" t="s">
        <v>43</v>
      </c>
      <c r="V292" s="194" t="s">
        <v>36</v>
      </c>
      <c r="W292" s="173" t="s">
        <v>37</v>
      </c>
      <c r="X292" s="191" t="s">
        <v>38</v>
      </c>
      <c r="Y292" s="191" t="s">
        <v>39</v>
      </c>
      <c r="Z292" s="191" t="s">
        <v>40</v>
      </c>
      <c r="AA292" s="196" t="s">
        <v>41</v>
      </c>
      <c r="AB292" s="197"/>
      <c r="AC292" s="23" t="s">
        <v>42</v>
      </c>
      <c r="AD292" s="24" t="s">
        <v>43</v>
      </c>
    </row>
    <row r="293" spans="1:30" ht="12" customHeight="1">
      <c r="A293" s="195"/>
      <c r="B293" s="174"/>
      <c r="C293" s="192"/>
      <c r="D293" s="192"/>
      <c r="E293" s="192"/>
      <c r="F293" s="25" t="s">
        <v>44</v>
      </c>
      <c r="G293" s="25" t="s">
        <v>45</v>
      </c>
      <c r="H293" s="26"/>
      <c r="I293" s="27"/>
      <c r="V293" s="195"/>
      <c r="W293" s="174"/>
      <c r="X293" s="192"/>
      <c r="Y293" s="192"/>
      <c r="Z293" s="192"/>
      <c r="AA293" s="25" t="s">
        <v>44</v>
      </c>
      <c r="AB293" s="25" t="s">
        <v>45</v>
      </c>
      <c r="AC293" s="26"/>
      <c r="AD293" s="27"/>
    </row>
    <row r="294" spans="1:30" ht="12" customHeight="1">
      <c r="A294" s="28" t="s">
        <v>23</v>
      </c>
      <c r="B294" s="136">
        <v>3</v>
      </c>
      <c r="C294" s="137">
        <v>0.99999999966666664</v>
      </c>
      <c r="D294" s="138">
        <v>2.6055976516674385E-2</v>
      </c>
      <c r="E294" s="138">
        <v>1.5043425055900525E-2</v>
      </c>
      <c r="F294" s="137">
        <v>0.93527336578511477</v>
      </c>
      <c r="G294" s="137">
        <v>1.0647266335482186</v>
      </c>
      <c r="H294" s="139">
        <v>0.97018854899999996</v>
      </c>
      <c r="I294" s="140">
        <v>1.018423106</v>
      </c>
      <c r="V294" s="28" t="s">
        <v>23</v>
      </c>
      <c r="W294" s="136">
        <v>3</v>
      </c>
      <c r="X294" s="137">
        <v>1</v>
      </c>
      <c r="Y294" s="138">
        <v>4.5060195095528277E-2</v>
      </c>
      <c r="Z294" s="138">
        <v>2.6015515768140308E-2</v>
      </c>
      <c r="AA294" s="137">
        <v>0.88806427006437083</v>
      </c>
      <c r="AB294" s="137">
        <v>1.1119357299356292</v>
      </c>
      <c r="AC294" s="139">
        <v>0.96752522799999996</v>
      </c>
      <c r="AD294" s="140">
        <v>1.0514433949999999</v>
      </c>
    </row>
    <row r="295" spans="1:30" ht="12" customHeight="1">
      <c r="A295" s="34" t="s">
        <v>24</v>
      </c>
      <c r="B295" s="141">
        <v>3</v>
      </c>
      <c r="C295" s="142">
        <v>0.8128214909999999</v>
      </c>
      <c r="D295" s="143">
        <v>4.2659593784405848E-2</v>
      </c>
      <c r="E295" s="143">
        <v>2.4629527954946804E-2</v>
      </c>
      <c r="F295" s="142">
        <v>0.70684918531220731</v>
      </c>
      <c r="G295" s="142">
        <v>0.91879379668779249</v>
      </c>
      <c r="H295" s="144">
        <v>0.76648903400000001</v>
      </c>
      <c r="I295" s="145">
        <v>0.85047283299999998</v>
      </c>
      <c r="V295" s="34" t="s">
        <v>24</v>
      </c>
      <c r="W295" s="141">
        <v>3</v>
      </c>
      <c r="X295" s="142">
        <v>0.72159135666666663</v>
      </c>
      <c r="Y295" s="143">
        <v>1.5329901976252827E-2</v>
      </c>
      <c r="Z295" s="143">
        <v>8.8507230326401454E-3</v>
      </c>
      <c r="AA295" s="142">
        <v>0.68350976905002103</v>
      </c>
      <c r="AB295" s="142">
        <v>0.75967294428331222</v>
      </c>
      <c r="AC295" s="144">
        <v>0.70826992300000002</v>
      </c>
      <c r="AD295" s="145">
        <v>0.73834714400000001</v>
      </c>
    </row>
    <row r="296" spans="1:30" ht="12" customHeight="1">
      <c r="A296" s="34" t="s">
        <v>25</v>
      </c>
      <c r="B296" s="141">
        <v>3</v>
      </c>
      <c r="C296" s="142">
        <v>0.74597466299999982</v>
      </c>
      <c r="D296" s="143">
        <v>3.1813906172313132E-2</v>
      </c>
      <c r="E296" s="143">
        <v>1.8367767292558485E-2</v>
      </c>
      <c r="F296" s="142">
        <v>0.66694453891927008</v>
      </c>
      <c r="G296" s="142">
        <v>0.82500478708072955</v>
      </c>
      <c r="H296" s="144">
        <v>0.72514281199999997</v>
      </c>
      <c r="I296" s="145">
        <v>0.78259459799999997</v>
      </c>
      <c r="V296" s="34" t="s">
        <v>25</v>
      </c>
      <c r="W296" s="141">
        <v>3</v>
      </c>
      <c r="X296" s="142">
        <v>0.62967119299999996</v>
      </c>
      <c r="Y296" s="143">
        <v>1.5659698145966107E-2</v>
      </c>
      <c r="Z296" s="143">
        <v>9.0411309400018156E-3</v>
      </c>
      <c r="AA296" s="142">
        <v>0.5907703462809788</v>
      </c>
      <c r="AB296" s="142">
        <v>0.66857203971902113</v>
      </c>
      <c r="AC296" s="144">
        <v>0.61232571800000002</v>
      </c>
      <c r="AD296" s="145">
        <v>0.64276852299999998</v>
      </c>
    </row>
    <row r="297" spans="1:30" ht="12" customHeight="1">
      <c r="A297" s="40" t="s">
        <v>46</v>
      </c>
      <c r="B297" s="146">
        <v>9</v>
      </c>
      <c r="C297" s="147">
        <v>0.85293205122222215</v>
      </c>
      <c r="D297" s="148">
        <v>0.11782132826286691</v>
      </c>
      <c r="E297" s="148">
        <v>3.9273776087622302E-2</v>
      </c>
      <c r="F297" s="147">
        <v>0.76236656115927992</v>
      </c>
      <c r="G297" s="147">
        <v>0.94349754128516439</v>
      </c>
      <c r="H297" s="149">
        <v>0.72514281199999997</v>
      </c>
      <c r="I297" s="150">
        <v>1.018423106</v>
      </c>
      <c r="V297" s="40" t="s">
        <v>46</v>
      </c>
      <c r="W297" s="146">
        <v>9</v>
      </c>
      <c r="X297" s="147">
        <v>0.78375418322222223</v>
      </c>
      <c r="Y297" s="148">
        <v>0.16886585686225919</v>
      </c>
      <c r="Z297" s="148">
        <v>5.6288618954086399E-2</v>
      </c>
      <c r="AA297" s="147">
        <v>0.65395239514945014</v>
      </c>
      <c r="AB297" s="147">
        <v>0.91355597129499433</v>
      </c>
      <c r="AC297" s="149">
        <v>0.61232571800000002</v>
      </c>
      <c r="AD297" s="150">
        <v>1.0514433949999999</v>
      </c>
    </row>
    <row r="298" spans="1:30" ht="12" customHeight="1">
      <c r="A298" s="46"/>
      <c r="B298" s="46"/>
      <c r="C298" s="46"/>
      <c r="D298" s="46"/>
      <c r="E298" s="46"/>
      <c r="F298" s="46"/>
      <c r="G298" s="46"/>
      <c r="H298" s="46"/>
      <c r="I298" s="46"/>
      <c r="V298" s="46"/>
      <c r="W298" s="46"/>
      <c r="X298" s="46"/>
      <c r="Y298" s="46"/>
      <c r="Z298" s="46"/>
      <c r="AA298" s="46"/>
      <c r="AB298" s="46"/>
      <c r="AC298" s="46"/>
      <c r="AD298" s="46"/>
    </row>
    <row r="299" spans="1:30" ht="12" customHeight="1">
      <c r="A299" s="176" t="s">
        <v>47</v>
      </c>
      <c r="B299" s="177"/>
      <c r="C299" s="177"/>
      <c r="D299" s="177"/>
      <c r="E299" s="177"/>
      <c r="F299" s="178"/>
      <c r="G299" s="46"/>
      <c r="H299" s="46"/>
      <c r="I299" s="46"/>
      <c r="V299" s="176" t="s">
        <v>47</v>
      </c>
      <c r="W299" s="177"/>
      <c r="X299" s="177"/>
      <c r="Y299" s="177"/>
      <c r="Z299" s="177"/>
      <c r="AA299" s="178"/>
      <c r="AB299" s="46"/>
      <c r="AC299" s="46"/>
      <c r="AD299" s="46"/>
    </row>
    <row r="300" spans="1:30" ht="12" customHeight="1">
      <c r="A300" s="179" t="s">
        <v>36</v>
      </c>
      <c r="B300" s="180"/>
      <c r="C300" s="47" t="s">
        <v>48</v>
      </c>
      <c r="D300" s="48" t="s">
        <v>49</v>
      </c>
      <c r="E300" s="48" t="s">
        <v>50</v>
      </c>
      <c r="F300" s="49" t="s">
        <v>51</v>
      </c>
      <c r="G300" s="46"/>
      <c r="H300" s="46"/>
      <c r="I300" s="46"/>
      <c r="V300" s="179" t="s">
        <v>36</v>
      </c>
      <c r="W300" s="180"/>
      <c r="X300" s="47" t="s">
        <v>48</v>
      </c>
      <c r="Y300" s="48" t="s">
        <v>49</v>
      </c>
      <c r="Z300" s="48" t="s">
        <v>50</v>
      </c>
      <c r="AA300" s="49" t="s">
        <v>51</v>
      </c>
      <c r="AB300" s="46"/>
      <c r="AC300" s="46"/>
      <c r="AD300" s="46"/>
    </row>
    <row r="301" spans="1:30" ht="12" customHeight="1">
      <c r="A301" s="181" t="s">
        <v>52</v>
      </c>
      <c r="B301" s="50" t="s">
        <v>53</v>
      </c>
      <c r="C301" s="51">
        <v>0.46481772646772235</v>
      </c>
      <c r="D301" s="52">
        <v>2</v>
      </c>
      <c r="E301" s="52">
        <v>6</v>
      </c>
      <c r="F301" s="53">
        <v>0.64911640669955817</v>
      </c>
      <c r="G301" s="46"/>
      <c r="H301" s="46"/>
      <c r="I301" s="46"/>
      <c r="V301" s="181" t="s">
        <v>52</v>
      </c>
      <c r="W301" s="50" t="s">
        <v>53</v>
      </c>
      <c r="X301" s="51">
        <v>4.3987579567562669</v>
      </c>
      <c r="Y301" s="52">
        <v>2</v>
      </c>
      <c r="Z301" s="52">
        <v>6</v>
      </c>
      <c r="AA301" s="53">
        <v>6.6663376066740027E-2</v>
      </c>
      <c r="AB301" s="46"/>
      <c r="AC301" s="46"/>
      <c r="AD301" s="46"/>
    </row>
    <row r="302" spans="1:30" ht="12" customHeight="1">
      <c r="A302" s="182"/>
      <c r="B302" s="54" t="s">
        <v>54</v>
      </c>
      <c r="C302" s="55">
        <v>0.16570308618127491</v>
      </c>
      <c r="D302" s="56">
        <v>2</v>
      </c>
      <c r="E302" s="56">
        <v>6</v>
      </c>
      <c r="F302" s="57">
        <v>0.85104637330565458</v>
      </c>
      <c r="G302" s="46"/>
      <c r="H302" s="46"/>
      <c r="I302" s="46"/>
      <c r="V302" s="182"/>
      <c r="W302" s="54" t="s">
        <v>54</v>
      </c>
      <c r="X302" s="55">
        <v>0.59384665020610872</v>
      </c>
      <c r="Y302" s="56">
        <v>2</v>
      </c>
      <c r="Z302" s="56">
        <v>6</v>
      </c>
      <c r="AA302" s="57">
        <v>0.58168134899183255</v>
      </c>
      <c r="AB302" s="46"/>
      <c r="AC302" s="46"/>
      <c r="AD302" s="46"/>
    </row>
    <row r="303" spans="1:30" ht="12" customHeight="1">
      <c r="A303" s="182"/>
      <c r="B303" s="54" t="s">
        <v>55</v>
      </c>
      <c r="C303" s="55">
        <v>0.16570308618127491</v>
      </c>
      <c r="D303" s="56">
        <v>2</v>
      </c>
      <c r="E303" s="58">
        <v>5.7313218032199158</v>
      </c>
      <c r="F303" s="57">
        <v>0.85121602939796037</v>
      </c>
      <c r="G303" s="46"/>
      <c r="H303" s="46"/>
      <c r="I303" s="46"/>
      <c r="V303" s="182"/>
      <c r="W303" s="54" t="s">
        <v>55</v>
      </c>
      <c r="X303" s="55">
        <v>0.59384665020610872</v>
      </c>
      <c r="Y303" s="56">
        <v>2</v>
      </c>
      <c r="Z303" s="58">
        <v>2.6460886055442763</v>
      </c>
      <c r="AA303" s="57">
        <v>0.61229316275589085</v>
      </c>
      <c r="AB303" s="46"/>
      <c r="AC303" s="46"/>
      <c r="AD303" s="46"/>
    </row>
    <row r="304" spans="1:30" ht="12" customHeight="1">
      <c r="A304" s="183"/>
      <c r="B304" s="59" t="s">
        <v>56</v>
      </c>
      <c r="C304" s="60">
        <v>0.43306644622675372</v>
      </c>
      <c r="D304" s="61">
        <v>2</v>
      </c>
      <c r="E304" s="61">
        <v>6</v>
      </c>
      <c r="F304" s="62">
        <v>0.66729387205539437</v>
      </c>
      <c r="G304" s="46"/>
      <c r="H304" s="46"/>
      <c r="I304" s="46"/>
      <c r="V304" s="183"/>
      <c r="W304" s="59" t="s">
        <v>56</v>
      </c>
      <c r="X304" s="60">
        <v>3.8361390541560256</v>
      </c>
      <c r="Y304" s="61">
        <v>2</v>
      </c>
      <c r="Z304" s="61">
        <v>6</v>
      </c>
      <c r="AA304" s="62">
        <v>8.4514475340390929E-2</v>
      </c>
      <c r="AB304" s="46"/>
      <c r="AC304" s="46"/>
      <c r="AD304" s="46"/>
    </row>
    <row r="306" spans="1:29" ht="12" customHeight="1">
      <c r="A306" s="184" t="s">
        <v>57</v>
      </c>
      <c r="B306" s="185"/>
      <c r="C306" s="185"/>
      <c r="D306" s="185"/>
      <c r="E306" s="185"/>
      <c r="F306" s="186"/>
      <c r="V306" s="184" t="s">
        <v>57</v>
      </c>
      <c r="W306" s="185"/>
      <c r="X306" s="185"/>
      <c r="Y306" s="185"/>
      <c r="Z306" s="185"/>
      <c r="AA306" s="186"/>
    </row>
    <row r="307" spans="1:29" ht="12" customHeight="1">
      <c r="A307" s="63" t="s">
        <v>36</v>
      </c>
      <c r="B307" s="64" t="s">
        <v>58</v>
      </c>
      <c r="C307" s="65" t="s">
        <v>59</v>
      </c>
      <c r="D307" s="65" t="s">
        <v>60</v>
      </c>
      <c r="E307" s="65" t="s">
        <v>61</v>
      </c>
      <c r="F307" s="66" t="s">
        <v>51</v>
      </c>
      <c r="V307" s="63" t="s">
        <v>36</v>
      </c>
      <c r="W307" s="64" t="s">
        <v>58</v>
      </c>
      <c r="X307" s="65" t="s">
        <v>59</v>
      </c>
      <c r="Y307" s="65" t="s">
        <v>60</v>
      </c>
      <c r="Z307" s="65" t="s">
        <v>61</v>
      </c>
      <c r="AA307" s="66" t="s">
        <v>51</v>
      </c>
    </row>
    <row r="308" spans="1:29" ht="12" customHeight="1">
      <c r="A308" s="67" t="s">
        <v>62</v>
      </c>
      <c r="B308" s="51">
        <v>0.10403316418895245</v>
      </c>
      <c r="C308" s="68">
        <v>2</v>
      </c>
      <c r="D308" s="69">
        <v>5.2016582094476224E-2</v>
      </c>
      <c r="E308" s="69">
        <v>44.447480231406537</v>
      </c>
      <c r="F308" s="70">
        <v>2.52769287104071E-4</v>
      </c>
      <c r="G308" s="2" t="s">
        <v>3</v>
      </c>
      <c r="V308" s="67" t="s">
        <v>62</v>
      </c>
      <c r="W308" s="51">
        <v>0.2231041144652573</v>
      </c>
      <c r="X308" s="68">
        <v>2</v>
      </c>
      <c r="Y308" s="69">
        <v>0.11155205723262865</v>
      </c>
      <c r="Z308" s="69">
        <v>133.29446244344638</v>
      </c>
      <c r="AA308" s="70">
        <v>1.0664220859951516E-5</v>
      </c>
      <c r="AB308" s="2" t="s">
        <v>3</v>
      </c>
    </row>
    <row r="309" spans="1:29" ht="12" customHeight="1">
      <c r="A309" s="71" t="s">
        <v>63</v>
      </c>
      <c r="B309" s="55">
        <v>7.0217589600574974E-3</v>
      </c>
      <c r="C309" s="72">
        <v>6</v>
      </c>
      <c r="D309" s="73">
        <v>1.1702931600095828E-3</v>
      </c>
      <c r="E309" s="74"/>
      <c r="F309" s="75"/>
      <c r="V309" s="71" t="s">
        <v>63</v>
      </c>
      <c r="W309" s="55">
        <v>5.0213064453427311E-3</v>
      </c>
      <c r="X309" s="72">
        <v>6</v>
      </c>
      <c r="Y309" s="73">
        <v>8.3688440755712182E-4</v>
      </c>
      <c r="Z309" s="74"/>
      <c r="AA309" s="75"/>
    </row>
    <row r="310" spans="1:29" ht="12" customHeight="1">
      <c r="A310" s="40" t="s">
        <v>46</v>
      </c>
      <c r="B310" s="60">
        <v>0.11105492314900994</v>
      </c>
      <c r="C310" s="76">
        <v>8</v>
      </c>
      <c r="D310" s="77"/>
      <c r="E310" s="77"/>
      <c r="F310" s="78"/>
      <c r="V310" s="40" t="s">
        <v>46</v>
      </c>
      <c r="W310" s="60">
        <v>0.22812542091060004</v>
      </c>
      <c r="X310" s="76">
        <v>8</v>
      </c>
      <c r="Y310" s="77"/>
      <c r="Z310" s="77"/>
      <c r="AA310" s="78"/>
    </row>
    <row r="312" spans="1:29" ht="12" customHeight="1">
      <c r="A312" s="79" t="s">
        <v>64</v>
      </c>
      <c r="V312" s="79" t="s">
        <v>64</v>
      </c>
    </row>
    <row r="314" spans="1:29" ht="12" customHeight="1">
      <c r="A314" s="168" t="s">
        <v>65</v>
      </c>
      <c r="B314" s="169"/>
      <c r="C314" s="169"/>
      <c r="D314" s="169"/>
      <c r="E314" s="169"/>
      <c r="F314" s="169"/>
      <c r="G314" s="170"/>
      <c r="V314" s="168" t="s">
        <v>65</v>
      </c>
      <c r="W314" s="169"/>
      <c r="X314" s="169"/>
      <c r="Y314" s="169"/>
      <c r="Z314" s="169"/>
      <c r="AA314" s="169"/>
      <c r="AB314" s="170"/>
    </row>
    <row r="315" spans="1:29" ht="12" customHeight="1">
      <c r="A315" s="80" t="s">
        <v>66</v>
      </c>
      <c r="B315" s="81"/>
      <c r="V315" s="80" t="s">
        <v>66</v>
      </c>
      <c r="W315" s="81"/>
    </row>
    <row r="316" spans="1:29" ht="12" customHeight="1">
      <c r="A316" s="82" t="s">
        <v>67</v>
      </c>
      <c r="B316" s="83"/>
      <c r="V316" s="82" t="s">
        <v>67</v>
      </c>
      <c r="W316" s="83"/>
    </row>
    <row r="317" spans="1:29" ht="12" customHeight="1">
      <c r="A317" s="187" t="s">
        <v>114</v>
      </c>
      <c r="B317" s="171" t="s">
        <v>115</v>
      </c>
      <c r="C317" s="189" t="s">
        <v>70</v>
      </c>
      <c r="D317" s="191" t="s">
        <v>40</v>
      </c>
      <c r="E317" s="191" t="s">
        <v>51</v>
      </c>
      <c r="F317" s="166" t="s">
        <v>71</v>
      </c>
      <c r="G317" s="167"/>
      <c r="V317" s="187" t="s">
        <v>114</v>
      </c>
      <c r="W317" s="171" t="s">
        <v>115</v>
      </c>
      <c r="X317" s="189" t="s">
        <v>70</v>
      </c>
      <c r="Y317" s="191" t="s">
        <v>40</v>
      </c>
      <c r="Z317" s="191" t="s">
        <v>51</v>
      </c>
      <c r="AA317" s="166" t="s">
        <v>71</v>
      </c>
      <c r="AB317" s="167"/>
    </row>
    <row r="318" spans="1:29" ht="12" customHeight="1">
      <c r="A318" s="188"/>
      <c r="B318" s="172"/>
      <c r="C318" s="190"/>
      <c r="D318" s="192"/>
      <c r="E318" s="192"/>
      <c r="F318" s="25" t="s">
        <v>44</v>
      </c>
      <c r="G318" s="90" t="s">
        <v>45</v>
      </c>
      <c r="V318" s="188"/>
      <c r="W318" s="172"/>
      <c r="X318" s="190"/>
      <c r="Y318" s="192"/>
      <c r="Z318" s="192"/>
      <c r="AA318" s="25" t="s">
        <v>44</v>
      </c>
      <c r="AB318" s="90" t="s">
        <v>45</v>
      </c>
    </row>
    <row r="319" spans="1:29" ht="12" customHeight="1">
      <c r="A319" s="91" t="s">
        <v>23</v>
      </c>
      <c r="B319" s="92" t="s">
        <v>24</v>
      </c>
      <c r="C319" s="93" t="s">
        <v>116</v>
      </c>
      <c r="D319" s="31">
        <v>2.7931978805777233E-2</v>
      </c>
      <c r="E319" s="94">
        <v>1.6373282472365947E-3</v>
      </c>
      <c r="F319" s="30">
        <v>9.7593438256448284E-2</v>
      </c>
      <c r="G319" s="95">
        <v>0.2767635790768852</v>
      </c>
      <c r="H319" s="2" t="s">
        <v>2</v>
      </c>
      <c r="V319" s="91" t="s">
        <v>23</v>
      </c>
      <c r="W319" s="92" t="s">
        <v>24</v>
      </c>
      <c r="X319" s="93" t="s">
        <v>150</v>
      </c>
      <c r="Y319" s="31">
        <v>2.3620392426278922E-2</v>
      </c>
      <c r="Z319" s="94">
        <v>7.0956592277039224E-5</v>
      </c>
      <c r="AA319" s="30">
        <v>0.20265194405546039</v>
      </c>
      <c r="AB319" s="95">
        <v>0.35416534261120636</v>
      </c>
      <c r="AC319" s="2" t="s">
        <v>3</v>
      </c>
    </row>
    <row r="320" spans="1:29" ht="12" customHeight="1">
      <c r="A320" s="34"/>
      <c r="B320" s="96" t="s">
        <v>25</v>
      </c>
      <c r="C320" s="97" t="s">
        <v>117</v>
      </c>
      <c r="D320" s="98">
        <v>2.7931978805777233E-2</v>
      </c>
      <c r="E320" s="99">
        <v>3.0942584978210579E-4</v>
      </c>
      <c r="F320" s="100">
        <v>0.16444026625644836</v>
      </c>
      <c r="G320" s="101">
        <v>0.34361040707688528</v>
      </c>
      <c r="H320" s="2" t="s">
        <v>3</v>
      </c>
      <c r="V320" s="34"/>
      <c r="W320" s="96" t="s">
        <v>25</v>
      </c>
      <c r="X320" s="97" t="s">
        <v>151</v>
      </c>
      <c r="Y320" s="98">
        <v>2.3620392426278922E-2</v>
      </c>
      <c r="Z320" s="99">
        <v>1.3527926518306651E-5</v>
      </c>
      <c r="AA320" s="100">
        <v>0.29457210772212705</v>
      </c>
      <c r="AB320" s="101">
        <v>0.44608550627787302</v>
      </c>
      <c r="AC320" s="2" t="s">
        <v>3</v>
      </c>
    </row>
    <row r="321" spans="1:29" ht="12" customHeight="1">
      <c r="A321" s="102" t="s">
        <v>24</v>
      </c>
      <c r="B321" s="54" t="s">
        <v>23</v>
      </c>
      <c r="C321" s="103" t="s">
        <v>118</v>
      </c>
      <c r="D321" s="37">
        <v>2.7931978805777233E-2</v>
      </c>
      <c r="E321" s="104">
        <v>1.6373282472365947E-3</v>
      </c>
      <c r="F321" s="36">
        <v>-0.2767635790768852</v>
      </c>
      <c r="G321" s="105">
        <v>-9.7593438256448284E-2</v>
      </c>
      <c r="V321" s="102" t="s">
        <v>24</v>
      </c>
      <c r="W321" s="54" t="s">
        <v>23</v>
      </c>
      <c r="X321" s="103" t="s">
        <v>152</v>
      </c>
      <c r="Y321" s="37">
        <v>2.3620392426278922E-2</v>
      </c>
      <c r="Z321" s="104">
        <v>7.0956592277039224E-5</v>
      </c>
      <c r="AA321" s="36">
        <v>-0.35416534261120636</v>
      </c>
      <c r="AB321" s="105">
        <v>-0.20265194405546039</v>
      </c>
    </row>
    <row r="322" spans="1:29" ht="12" customHeight="1">
      <c r="A322" s="34"/>
      <c r="B322" s="107" t="s">
        <v>25</v>
      </c>
      <c r="C322" s="108">
        <v>6.684682800000008E-2</v>
      </c>
      <c r="D322" s="98">
        <v>2.7931978805777233E-2</v>
      </c>
      <c r="E322" s="109">
        <v>0.13392064489684827</v>
      </c>
      <c r="F322" s="100">
        <v>-2.2738242410218379E-2</v>
      </c>
      <c r="G322" s="101">
        <v>0.15643189841021854</v>
      </c>
      <c r="V322" s="34"/>
      <c r="W322" s="107" t="s">
        <v>25</v>
      </c>
      <c r="X322" s="108" t="s">
        <v>153</v>
      </c>
      <c r="Y322" s="98">
        <v>2.3620392426278922E-2</v>
      </c>
      <c r="Z322" s="109">
        <v>2.2849556568523357E-2</v>
      </c>
      <c r="AA322" s="100">
        <v>1.6163464388793666E-2</v>
      </c>
      <c r="AB322" s="101">
        <v>0.16767686294453965</v>
      </c>
      <c r="AC322" s="2" t="s">
        <v>4</v>
      </c>
    </row>
    <row r="323" spans="1:29" ht="12" customHeight="1">
      <c r="A323" s="34" t="s">
        <v>25</v>
      </c>
      <c r="B323" s="54" t="s">
        <v>23</v>
      </c>
      <c r="C323" s="103" t="s">
        <v>119</v>
      </c>
      <c r="D323" s="37">
        <v>2.7931978805777233E-2</v>
      </c>
      <c r="E323" s="104">
        <v>3.0942584978210579E-4</v>
      </c>
      <c r="F323" s="36">
        <v>-0.34361040707688528</v>
      </c>
      <c r="G323" s="105">
        <v>-0.16444026625644836</v>
      </c>
      <c r="V323" s="34" t="s">
        <v>25</v>
      </c>
      <c r="W323" s="54" t="s">
        <v>23</v>
      </c>
      <c r="X323" s="103" t="s">
        <v>154</v>
      </c>
      <c r="Y323" s="37">
        <v>2.3620392426278922E-2</v>
      </c>
      <c r="Z323" s="104">
        <v>1.3527926518306651E-5</v>
      </c>
      <c r="AA323" s="36">
        <v>-0.44608550627787302</v>
      </c>
      <c r="AB323" s="105">
        <v>-0.29457210772212705</v>
      </c>
    </row>
    <row r="324" spans="1:29" ht="12" customHeight="1">
      <c r="A324" s="112"/>
      <c r="B324" s="59" t="s">
        <v>24</v>
      </c>
      <c r="C324" s="113">
        <v>-6.684682800000008E-2</v>
      </c>
      <c r="D324" s="43">
        <v>2.7931978805777233E-2</v>
      </c>
      <c r="E324" s="114">
        <v>0.13392064489684827</v>
      </c>
      <c r="F324" s="42">
        <v>-0.15643189841021854</v>
      </c>
      <c r="G324" s="115">
        <v>2.2738242410218379E-2</v>
      </c>
      <c r="V324" s="112"/>
      <c r="W324" s="59" t="s">
        <v>24</v>
      </c>
      <c r="X324" s="113" t="s">
        <v>155</v>
      </c>
      <c r="Y324" s="43">
        <v>2.3620392426278922E-2</v>
      </c>
      <c r="Z324" s="114">
        <v>2.2849556568523357E-2</v>
      </c>
      <c r="AA324" s="42">
        <v>-0.16767686294453965</v>
      </c>
      <c r="AB324" s="115">
        <v>-1.6163464388793666E-2</v>
      </c>
    </row>
    <row r="325" spans="1:29" ht="12" customHeight="1">
      <c r="A325" s="165" t="s">
        <v>76</v>
      </c>
      <c r="B325" s="165"/>
      <c r="C325" s="165"/>
      <c r="D325" s="116"/>
      <c r="E325" s="116"/>
      <c r="F325" s="116"/>
      <c r="G325" s="116"/>
      <c r="V325" s="165" t="s">
        <v>76</v>
      </c>
      <c r="W325" s="165"/>
      <c r="X325" s="165"/>
      <c r="Y325" s="116"/>
      <c r="Z325" s="116"/>
      <c r="AA325" s="116"/>
      <c r="AB325" s="116"/>
    </row>
    <row r="327" spans="1:29" ht="12" customHeight="1">
      <c r="A327" s="117" t="s">
        <v>77</v>
      </c>
      <c r="V327" s="117" t="s">
        <v>77</v>
      </c>
    </row>
    <row r="329" spans="1:29" ht="12" customHeight="1">
      <c r="A329" s="168" t="s">
        <v>52</v>
      </c>
      <c r="B329" s="169"/>
      <c r="C329" s="169"/>
      <c r="D329" s="170"/>
      <c r="E329" s="152"/>
      <c r="V329" s="168" t="s">
        <v>52</v>
      </c>
      <c r="W329" s="169"/>
      <c r="X329" s="169"/>
      <c r="Y329" s="169"/>
      <c r="Z329" s="170"/>
    </row>
    <row r="330" spans="1:29" ht="12" customHeight="1">
      <c r="A330" s="82" t="s">
        <v>156</v>
      </c>
      <c r="V330" s="82" t="s">
        <v>156</v>
      </c>
    </row>
    <row r="331" spans="1:29" ht="12" customHeight="1">
      <c r="A331" s="171" t="s">
        <v>32</v>
      </c>
      <c r="B331" s="173" t="s">
        <v>37</v>
      </c>
      <c r="C331" s="166" t="s">
        <v>78</v>
      </c>
      <c r="D331" s="167"/>
      <c r="E331" s="153"/>
      <c r="V331" s="171" t="s">
        <v>32</v>
      </c>
      <c r="W331" s="173" t="s">
        <v>37</v>
      </c>
      <c r="X331" s="166" t="s">
        <v>78</v>
      </c>
      <c r="Y331" s="175"/>
      <c r="Z331" s="167"/>
    </row>
    <row r="332" spans="1:29" ht="12" customHeight="1">
      <c r="A332" s="172"/>
      <c r="B332" s="174"/>
      <c r="C332" s="121" t="s">
        <v>79</v>
      </c>
      <c r="D332" s="154" t="s">
        <v>80</v>
      </c>
      <c r="E332" s="155"/>
      <c r="V332" s="172"/>
      <c r="W332" s="174"/>
      <c r="X332" s="121" t="s">
        <v>79</v>
      </c>
      <c r="Y332" s="122" t="s">
        <v>80</v>
      </c>
      <c r="Z332" s="131" t="s">
        <v>91</v>
      </c>
    </row>
    <row r="333" spans="1:29" ht="12" customHeight="1">
      <c r="A333" s="28" t="s">
        <v>25</v>
      </c>
      <c r="B333" s="29">
        <v>3</v>
      </c>
      <c r="C333" s="123">
        <v>0.74597466299999982</v>
      </c>
      <c r="D333" s="156"/>
      <c r="E333" s="157"/>
      <c r="V333" s="28" t="s">
        <v>25</v>
      </c>
      <c r="W333" s="29">
        <v>3</v>
      </c>
      <c r="X333" s="123">
        <v>0.62967119299999996</v>
      </c>
      <c r="Y333" s="124"/>
      <c r="Z333" s="132"/>
    </row>
    <row r="334" spans="1:29" ht="12" customHeight="1">
      <c r="A334" s="34" t="s">
        <v>24</v>
      </c>
      <c r="B334" s="35">
        <v>3</v>
      </c>
      <c r="C334" s="74">
        <v>0.8128214909999999</v>
      </c>
      <c r="D334" s="158"/>
      <c r="E334" s="159"/>
      <c r="V334" s="34" t="s">
        <v>24</v>
      </c>
      <c r="W334" s="35">
        <v>3</v>
      </c>
      <c r="X334" s="74"/>
      <c r="Y334" s="125">
        <v>0.72159135666666663</v>
      </c>
      <c r="Z334" s="133"/>
    </row>
    <row r="335" spans="1:29" ht="12" customHeight="1">
      <c r="A335" s="34" t="s">
        <v>23</v>
      </c>
      <c r="B335" s="35">
        <v>3</v>
      </c>
      <c r="C335" s="74"/>
      <c r="D335" s="158">
        <v>0.99999999966666664</v>
      </c>
      <c r="E335" s="160"/>
      <c r="V335" s="34" t="s">
        <v>23</v>
      </c>
      <c r="W335" s="35">
        <v>3</v>
      </c>
      <c r="X335" s="74"/>
      <c r="Y335" s="125"/>
      <c r="Z335" s="134">
        <v>1</v>
      </c>
    </row>
    <row r="336" spans="1:29" ht="12" customHeight="1">
      <c r="A336" s="40" t="s">
        <v>51</v>
      </c>
      <c r="B336" s="126"/>
      <c r="C336" s="127">
        <v>0.13392064489684838</v>
      </c>
      <c r="D336" s="161">
        <v>1</v>
      </c>
      <c r="E336" s="162"/>
      <c r="V336" s="40" t="s">
        <v>51</v>
      </c>
      <c r="W336" s="126"/>
      <c r="X336" s="127">
        <v>1</v>
      </c>
      <c r="Y336" s="128">
        <v>1</v>
      </c>
      <c r="Z336" s="135">
        <v>1</v>
      </c>
    </row>
    <row r="337" spans="1:26" ht="12" customHeight="1">
      <c r="A337" s="165" t="s">
        <v>81</v>
      </c>
      <c r="B337" s="165"/>
      <c r="C337" s="165"/>
      <c r="D337" s="163"/>
      <c r="E337" s="164"/>
      <c r="V337" s="165" t="s">
        <v>81</v>
      </c>
      <c r="W337" s="165"/>
      <c r="X337" s="165"/>
      <c r="Y337" s="163"/>
      <c r="Z337" s="164"/>
    </row>
  </sheetData>
  <mergeCells count="290">
    <mergeCell ref="A1:G1"/>
    <mergeCell ref="A16:G16"/>
    <mergeCell ref="A32:B32"/>
    <mergeCell ref="A34:F34"/>
    <mergeCell ref="A36:I36"/>
    <mergeCell ref="A37:A38"/>
    <mergeCell ref="B37:B38"/>
    <mergeCell ref="C37:C38"/>
    <mergeCell ref="D37:D38"/>
    <mergeCell ref="E37:E38"/>
    <mergeCell ref="F62:G62"/>
    <mergeCell ref="A70:C70"/>
    <mergeCell ref="A74:D74"/>
    <mergeCell ref="C76:D76"/>
    <mergeCell ref="A82:C82"/>
    <mergeCell ref="A85:F85"/>
    <mergeCell ref="F37:G37"/>
    <mergeCell ref="A44:F44"/>
    <mergeCell ref="A45:B45"/>
    <mergeCell ref="A46:A49"/>
    <mergeCell ref="A51:F51"/>
    <mergeCell ref="A59:G59"/>
    <mergeCell ref="A95:F95"/>
    <mergeCell ref="A96:B96"/>
    <mergeCell ref="A97:A100"/>
    <mergeCell ref="A102:F102"/>
    <mergeCell ref="A110:G110"/>
    <mergeCell ref="F113:G113"/>
    <mergeCell ref="A87:I87"/>
    <mergeCell ref="A88:A89"/>
    <mergeCell ref="B88:B89"/>
    <mergeCell ref="C88:C89"/>
    <mergeCell ref="D88:D89"/>
    <mergeCell ref="E88:E89"/>
    <mergeCell ref="F88:G88"/>
    <mergeCell ref="A139:A140"/>
    <mergeCell ref="B139:B140"/>
    <mergeCell ref="C139:C140"/>
    <mergeCell ref="D139:D140"/>
    <mergeCell ref="E139:E140"/>
    <mergeCell ref="F139:G139"/>
    <mergeCell ref="A121:C121"/>
    <mergeCell ref="A125:E125"/>
    <mergeCell ref="C127:E127"/>
    <mergeCell ref="A133:C133"/>
    <mergeCell ref="A136:F136"/>
    <mergeCell ref="A138:I138"/>
    <mergeCell ref="F164:G164"/>
    <mergeCell ref="A172:C172"/>
    <mergeCell ref="A176:D176"/>
    <mergeCell ref="A178:A179"/>
    <mergeCell ref="B178:B179"/>
    <mergeCell ref="C178:D178"/>
    <mergeCell ref="A146:F146"/>
    <mergeCell ref="A147:B147"/>
    <mergeCell ref="A148:A151"/>
    <mergeCell ref="A153:F153"/>
    <mergeCell ref="A161:G161"/>
    <mergeCell ref="A164:A165"/>
    <mergeCell ref="B164:B165"/>
    <mergeCell ref="C164:C165"/>
    <mergeCell ref="D164:D165"/>
    <mergeCell ref="E164:E165"/>
    <mergeCell ref="A184:C184"/>
    <mergeCell ref="A187:F187"/>
    <mergeCell ref="A189:I189"/>
    <mergeCell ref="A190:A191"/>
    <mergeCell ref="B190:B191"/>
    <mergeCell ref="C190:C191"/>
    <mergeCell ref="D190:D191"/>
    <mergeCell ref="E190:E191"/>
    <mergeCell ref="F190:G190"/>
    <mergeCell ref="F215:G215"/>
    <mergeCell ref="A223:C223"/>
    <mergeCell ref="A227:E227"/>
    <mergeCell ref="A229:A230"/>
    <mergeCell ref="B229:B230"/>
    <mergeCell ref="C229:E229"/>
    <mergeCell ref="A197:F197"/>
    <mergeCell ref="A198:B198"/>
    <mergeCell ref="A199:A202"/>
    <mergeCell ref="A204:F204"/>
    <mergeCell ref="A212:G212"/>
    <mergeCell ref="A215:A216"/>
    <mergeCell ref="B215:B216"/>
    <mergeCell ref="C215:C216"/>
    <mergeCell ref="D215:D216"/>
    <mergeCell ref="E215:E216"/>
    <mergeCell ref="A235:C235"/>
    <mergeCell ref="A238:F238"/>
    <mergeCell ref="A240:I240"/>
    <mergeCell ref="A241:A242"/>
    <mergeCell ref="B241:B242"/>
    <mergeCell ref="C241:C242"/>
    <mergeCell ref="D241:D242"/>
    <mergeCell ref="E241:E242"/>
    <mergeCell ref="F241:G241"/>
    <mergeCell ref="F266:G266"/>
    <mergeCell ref="A274:C274"/>
    <mergeCell ref="A278:D278"/>
    <mergeCell ref="A280:A281"/>
    <mergeCell ref="B280:B281"/>
    <mergeCell ref="C280:D280"/>
    <mergeCell ref="A248:F248"/>
    <mergeCell ref="A249:B249"/>
    <mergeCell ref="A250:A253"/>
    <mergeCell ref="A255:F255"/>
    <mergeCell ref="A263:G263"/>
    <mergeCell ref="A266:A267"/>
    <mergeCell ref="B266:B267"/>
    <mergeCell ref="C266:C267"/>
    <mergeCell ref="D266:D267"/>
    <mergeCell ref="E266:E267"/>
    <mergeCell ref="D317:D318"/>
    <mergeCell ref="E317:E318"/>
    <mergeCell ref="A286:C286"/>
    <mergeCell ref="A289:F289"/>
    <mergeCell ref="A291:I291"/>
    <mergeCell ref="A292:A293"/>
    <mergeCell ref="B292:B293"/>
    <mergeCell ref="C292:C293"/>
    <mergeCell ref="D292:D293"/>
    <mergeCell ref="E292:E293"/>
    <mergeCell ref="F292:G292"/>
    <mergeCell ref="A337:C337"/>
    <mergeCell ref="V32:W32"/>
    <mergeCell ref="V34:AA34"/>
    <mergeCell ref="V36:AD36"/>
    <mergeCell ref="V37:V38"/>
    <mergeCell ref="W37:W38"/>
    <mergeCell ref="X37:X38"/>
    <mergeCell ref="Y37:Y38"/>
    <mergeCell ref="Z37:Z38"/>
    <mergeCell ref="AA37:AB37"/>
    <mergeCell ref="F317:G317"/>
    <mergeCell ref="A325:C325"/>
    <mergeCell ref="A329:D329"/>
    <mergeCell ref="A331:A332"/>
    <mergeCell ref="B331:B332"/>
    <mergeCell ref="C331:D331"/>
    <mergeCell ref="A299:F299"/>
    <mergeCell ref="A300:B300"/>
    <mergeCell ref="A301:A304"/>
    <mergeCell ref="A306:F306"/>
    <mergeCell ref="A314:G314"/>
    <mergeCell ref="A317:A318"/>
    <mergeCell ref="B317:B318"/>
    <mergeCell ref="C317:C318"/>
    <mergeCell ref="AA62:AB62"/>
    <mergeCell ref="V70:X70"/>
    <mergeCell ref="V74:Y74"/>
    <mergeCell ref="V76:V77"/>
    <mergeCell ref="W76:W77"/>
    <mergeCell ref="X76:Y76"/>
    <mergeCell ref="V44:AA44"/>
    <mergeCell ref="V45:W45"/>
    <mergeCell ref="V46:V49"/>
    <mergeCell ref="V51:AA51"/>
    <mergeCell ref="V59:AB59"/>
    <mergeCell ref="V62:V63"/>
    <mergeCell ref="W62:W63"/>
    <mergeCell ref="X62:X63"/>
    <mergeCell ref="Y62:Y63"/>
    <mergeCell ref="Z62:Z63"/>
    <mergeCell ref="V82:X82"/>
    <mergeCell ref="V85:AA85"/>
    <mergeCell ref="V87:AD87"/>
    <mergeCell ref="V88:V89"/>
    <mergeCell ref="W88:W89"/>
    <mergeCell ref="X88:X89"/>
    <mergeCell ref="Y88:Y89"/>
    <mergeCell ref="Z88:Z89"/>
    <mergeCell ref="AA88:AB88"/>
    <mergeCell ref="AA113:AB113"/>
    <mergeCell ref="V121:X121"/>
    <mergeCell ref="V125:Z125"/>
    <mergeCell ref="V127:V128"/>
    <mergeCell ref="W127:W128"/>
    <mergeCell ref="X127:Z127"/>
    <mergeCell ref="V95:AA95"/>
    <mergeCell ref="V96:W96"/>
    <mergeCell ref="V97:V100"/>
    <mergeCell ref="V102:AA102"/>
    <mergeCell ref="V110:AB110"/>
    <mergeCell ref="V113:V114"/>
    <mergeCell ref="W113:W114"/>
    <mergeCell ref="X113:X114"/>
    <mergeCell ref="Y113:Y114"/>
    <mergeCell ref="Z113:Z114"/>
    <mergeCell ref="V133:X133"/>
    <mergeCell ref="V136:AA136"/>
    <mergeCell ref="V138:AD138"/>
    <mergeCell ref="V139:V140"/>
    <mergeCell ref="W139:W140"/>
    <mergeCell ref="X139:X140"/>
    <mergeCell ref="Y139:Y140"/>
    <mergeCell ref="Z139:Z140"/>
    <mergeCell ref="AA139:AB139"/>
    <mergeCell ref="AA164:AB164"/>
    <mergeCell ref="V172:X172"/>
    <mergeCell ref="V176:Y176"/>
    <mergeCell ref="V178:V179"/>
    <mergeCell ref="W178:W179"/>
    <mergeCell ref="X178:Y178"/>
    <mergeCell ref="V146:AA146"/>
    <mergeCell ref="V147:W147"/>
    <mergeCell ref="V148:V151"/>
    <mergeCell ref="V153:AA153"/>
    <mergeCell ref="V161:AB161"/>
    <mergeCell ref="V164:V165"/>
    <mergeCell ref="W164:W165"/>
    <mergeCell ref="X164:X165"/>
    <mergeCell ref="Y164:Y165"/>
    <mergeCell ref="Z164:Z165"/>
    <mergeCell ref="V184:X184"/>
    <mergeCell ref="V187:AA187"/>
    <mergeCell ref="V189:AD189"/>
    <mergeCell ref="V190:V191"/>
    <mergeCell ref="W190:W191"/>
    <mergeCell ref="X190:X191"/>
    <mergeCell ref="Y190:Y191"/>
    <mergeCell ref="Z190:Z191"/>
    <mergeCell ref="AA190:AB190"/>
    <mergeCell ref="AA215:AB215"/>
    <mergeCell ref="V223:X223"/>
    <mergeCell ref="V227:Z227"/>
    <mergeCell ref="V229:V230"/>
    <mergeCell ref="W229:W230"/>
    <mergeCell ref="X229:Z229"/>
    <mergeCell ref="V197:AA197"/>
    <mergeCell ref="V198:W198"/>
    <mergeCell ref="V199:V202"/>
    <mergeCell ref="V204:AA204"/>
    <mergeCell ref="V212:AB212"/>
    <mergeCell ref="V215:V216"/>
    <mergeCell ref="W215:W216"/>
    <mergeCell ref="X215:X216"/>
    <mergeCell ref="Y215:Y216"/>
    <mergeCell ref="Z215:Z216"/>
    <mergeCell ref="V235:X235"/>
    <mergeCell ref="V238:AA238"/>
    <mergeCell ref="V240:AD240"/>
    <mergeCell ref="V241:V242"/>
    <mergeCell ref="W241:W242"/>
    <mergeCell ref="X241:X242"/>
    <mergeCell ref="Y241:Y242"/>
    <mergeCell ref="Z241:Z242"/>
    <mergeCell ref="AA241:AB241"/>
    <mergeCell ref="AA266:AB266"/>
    <mergeCell ref="V274:X274"/>
    <mergeCell ref="V278:Y278"/>
    <mergeCell ref="V280:V281"/>
    <mergeCell ref="W280:W281"/>
    <mergeCell ref="X280:Y280"/>
    <mergeCell ref="V248:AA248"/>
    <mergeCell ref="V249:W249"/>
    <mergeCell ref="V250:V253"/>
    <mergeCell ref="V255:AA255"/>
    <mergeCell ref="V263:AB263"/>
    <mergeCell ref="V266:V267"/>
    <mergeCell ref="W266:W267"/>
    <mergeCell ref="X266:X267"/>
    <mergeCell ref="Y266:Y267"/>
    <mergeCell ref="Z266:Z267"/>
    <mergeCell ref="V286:X286"/>
    <mergeCell ref="V289:AA289"/>
    <mergeCell ref="V291:AD291"/>
    <mergeCell ref="V292:V293"/>
    <mergeCell ref="W292:W293"/>
    <mergeCell ref="X292:X293"/>
    <mergeCell ref="Y292:Y293"/>
    <mergeCell ref="Z292:Z293"/>
    <mergeCell ref="AA292:AB292"/>
    <mergeCell ref="V337:X337"/>
    <mergeCell ref="AA317:AB317"/>
    <mergeCell ref="V325:X325"/>
    <mergeCell ref="V329:Z329"/>
    <mergeCell ref="V331:V332"/>
    <mergeCell ref="W331:W332"/>
    <mergeCell ref="X331:Z331"/>
    <mergeCell ref="V299:AA299"/>
    <mergeCell ref="V300:W300"/>
    <mergeCell ref="V301:V304"/>
    <mergeCell ref="V306:AA306"/>
    <mergeCell ref="V314:AB314"/>
    <mergeCell ref="V317:V318"/>
    <mergeCell ref="W317:W318"/>
    <mergeCell ref="X317:X318"/>
    <mergeCell ref="Y317:Y318"/>
    <mergeCell ref="Z317:Z31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Fig5</vt:lpstr>
      <vt:lpstr>ANOVA-post hoc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SUMALEE OBCHOEI</dc:creator>
  <cp:lastModifiedBy>Leonidas</cp:lastModifiedBy>
  <dcterms:created xsi:type="dcterms:W3CDTF">2023-11-17T08:55:26Z</dcterms:created>
  <dcterms:modified xsi:type="dcterms:W3CDTF">2024-08-26T06:48:01Z</dcterms:modified>
</cp:coreProperties>
</file>